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38310" yWindow="-90" windowWidth="28980" windowHeight="16380"/>
  </bookViews>
  <sheets>
    <sheet name="Orçamento Sintético" sheetId="1" r:id="rId1"/>
    <sheet name="Quantitativos" sheetId="5" r:id="rId2"/>
    <sheet name="CPU" sheetId="14" r:id="rId3"/>
    <sheet name="Insumos" sheetId="6" state="hidden" r:id="rId4"/>
    <sheet name="CPUs" sheetId="2" state="hidden" r:id="rId5"/>
    <sheet name="Encargos" sheetId="3" state="hidden" r:id="rId6"/>
    <sheet name="BDI" sheetId="4" state="hidden" r:id="rId7"/>
    <sheet name="Cronograma FF" sheetId="8" r:id="rId8"/>
    <sheet name="CURVA ABC Serviços" sheetId="9" state="hidden" r:id="rId9"/>
    <sheet name="CURVA ABC Insumos" sheetId="13" state="hidden" r:id="rId10"/>
    <sheet name="Planilha1" sheetId="7" state="hidden" r:id="rId11"/>
    <sheet name="Orçamento Sintético - CPRB" sheetId="10" state="hidden" r:id="rId12"/>
    <sheet name="CPUs - CPRB" sheetId="11" state="hidden" r:id="rId13"/>
    <sheet name="BDI - CPRB" sheetId="12" state="hidden" r:id="rId14"/>
  </sheets>
  <externalReferences>
    <externalReference r:id="rId15"/>
  </externalReferences>
  <definedNames>
    <definedName name="_xlnm.Print_Area" localSheetId="8">'CURVA ABC Serviços'!$A$1:$G$74</definedName>
    <definedName name="_xlnm.Print_Area" localSheetId="0">'Orçamento Sintético'!$A$1:$H$40</definedName>
    <definedName name="_xlnm.Print_Area" localSheetId="1">Quantitativos!$A$1:$H$46</definedName>
    <definedName name="_xlnm.Print_Titles" localSheetId="0">'Orçamento Sintético'!$1:$6</definedName>
    <definedName name="_xlnm.Print_Titles" localSheetId="1">Quantitativos!$1:$1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0" i="8" l="1"/>
  <c r="C10" i="8"/>
  <c r="D10" i="8"/>
  <c r="D9" i="8"/>
  <c r="D7" i="8"/>
  <c r="D5" i="8"/>
  <c r="D11" i="8"/>
  <c r="C11" i="8"/>
  <c r="D8" i="8"/>
  <c r="D6" i="8"/>
  <c r="D4" i="8"/>
  <c r="C8" i="8"/>
  <c r="C6" i="8"/>
  <c r="C4" i="8"/>
  <c r="O12" i="14"/>
  <c r="O15" i="14" s="1"/>
  <c r="O16" i="14" s="1"/>
  <c r="O13" i="14"/>
  <c r="O14" i="14"/>
  <c r="O6" i="14"/>
  <c r="O7" i="14"/>
  <c r="O8" i="14"/>
  <c r="O9" i="14"/>
  <c r="O10" i="14"/>
  <c r="O11" i="14"/>
  <c r="O5" i="14"/>
  <c r="G25" i="1"/>
  <c r="H25" i="1"/>
  <c r="H26" i="1" s="1"/>
  <c r="H45" i="5"/>
  <c r="H46" i="5" s="1"/>
  <c r="D23" i="1"/>
  <c r="H41" i="5"/>
  <c r="H42" i="5" s="1"/>
  <c r="H37" i="5"/>
  <c r="C37" i="5"/>
  <c r="H36" i="5"/>
  <c r="H32" i="5"/>
  <c r="H33" i="5" s="1"/>
  <c r="D21" i="1" s="1"/>
  <c r="H24" i="5"/>
  <c r="H25" i="5" s="1"/>
  <c r="F28" i="5" s="1"/>
  <c r="H28" i="5" s="1"/>
  <c r="H29" i="5" s="1"/>
  <c r="D15" i="1" s="1"/>
  <c r="C15" i="5"/>
  <c r="H15" i="5" s="1"/>
  <c r="H14" i="5"/>
  <c r="C9" i="5"/>
  <c r="H9" i="5" s="1"/>
  <c r="C5" i="5"/>
  <c r="C10" i="5" s="1"/>
  <c r="H10" i="5" s="1"/>
  <c r="O41" i="14"/>
  <c r="O42" i="14" s="1"/>
  <c r="L40" i="14"/>
  <c r="P40" i="14" s="1"/>
  <c r="L39" i="14"/>
  <c r="P39" i="14" s="1"/>
  <c r="I38" i="14"/>
  <c r="P38" i="14" s="1"/>
  <c r="I37" i="14"/>
  <c r="P37" i="14" s="1"/>
  <c r="I36" i="14"/>
  <c r="P36" i="14" s="1"/>
  <c r="I35" i="14"/>
  <c r="H22" i="14"/>
  <c r="G24" i="14"/>
  <c r="I24" i="14" s="1"/>
  <c r="P24" i="14" s="1"/>
  <c r="G23" i="14"/>
  <c r="I23" i="14" s="1"/>
  <c r="P23" i="14" s="1"/>
  <c r="I25" i="14"/>
  <c r="P25" i="14" s="1"/>
  <c r="L16" i="14" l="1"/>
  <c r="D14" i="1"/>
  <c r="H38" i="5"/>
  <c r="D22" i="1" s="1"/>
  <c r="H5" i="5"/>
  <c r="F20" i="5" s="1"/>
  <c r="H20" i="5" s="1"/>
  <c r="H16" i="5"/>
  <c r="D11" i="1" s="1"/>
  <c r="H11" i="5"/>
  <c r="D10" i="1" s="1"/>
  <c r="L41" i="14"/>
  <c r="L42" i="14" s="1"/>
  <c r="I41" i="14"/>
  <c r="P35" i="14"/>
  <c r="E9" i="8"/>
  <c r="E7" i="8"/>
  <c r="E5" i="8"/>
  <c r="I16" i="14" l="1"/>
  <c r="P16" i="14" s="1"/>
  <c r="P15" i="14"/>
  <c r="I42" i="14"/>
  <c r="P42" i="14" s="1"/>
  <c r="P41" i="14"/>
  <c r="L27" i="14"/>
  <c r="P27" i="14" s="1"/>
  <c r="L26" i="14"/>
  <c r="I22" i="14"/>
  <c r="P17" i="14" l="1"/>
  <c r="P43" i="14"/>
  <c r="F29" i="1" s="1"/>
  <c r="L28" i="14"/>
  <c r="L29" i="14" s="1"/>
  <c r="P26" i="14"/>
  <c r="I28" i="14"/>
  <c r="P22" i="14"/>
  <c r="O28" i="14"/>
  <c r="O29" i="14" s="1"/>
  <c r="U29" i="13"/>
  <c r="U4" i="13"/>
  <c r="U2" i="13"/>
  <c r="U16" i="13"/>
  <c r="U18" i="13"/>
  <c r="J10" i="13"/>
  <c r="M2" i="13"/>
  <c r="Q2" i="13" s="1"/>
  <c r="J9" i="13"/>
  <c r="Q9" i="13" s="1"/>
  <c r="J31" i="13"/>
  <c r="P18" i="13"/>
  <c r="J22" i="13"/>
  <c r="Q22" i="13" s="1"/>
  <c r="J33" i="13"/>
  <c r="Q33" i="13" s="1"/>
  <c r="J29" i="13"/>
  <c r="Q29" i="13" s="1"/>
  <c r="M11" i="13"/>
  <c r="J32" i="13"/>
  <c r="Q32" i="13" s="1"/>
  <c r="J27" i="13"/>
  <c r="Q27" i="13" s="1"/>
  <c r="J20" i="13"/>
  <c r="Q20" i="13" s="1"/>
  <c r="J25" i="13"/>
  <c r="Q25" i="13" s="1"/>
  <c r="J30" i="13"/>
  <c r="Q30" i="13" s="1"/>
  <c r="J5" i="13"/>
  <c r="Q5" i="13" s="1"/>
  <c r="J13" i="13"/>
  <c r="Q13" i="13" s="1"/>
  <c r="J3" i="13"/>
  <c r="Q3" i="13" s="1"/>
  <c r="J26" i="13"/>
  <c r="N24" i="13"/>
  <c r="P24" i="13" s="1"/>
  <c r="Q24" i="13" s="1"/>
  <c r="P19" i="13"/>
  <c r="Q19" i="13" s="1"/>
  <c r="P12" i="13"/>
  <c r="Q12" i="13" s="1"/>
  <c r="P7" i="13"/>
  <c r="Q7" i="13" s="1"/>
  <c r="P6" i="13"/>
  <c r="P14" i="13"/>
  <c r="Q14" i="13" s="1"/>
  <c r="N23" i="13"/>
  <c r="P23" i="13" s="1"/>
  <c r="Q23" i="13" s="1"/>
  <c r="N28" i="13"/>
  <c r="P28" i="13" s="1"/>
  <c r="M17" i="13"/>
  <c r="Q17" i="13" s="1"/>
  <c r="M15" i="13"/>
  <c r="Q15" i="13" s="1"/>
  <c r="H8" i="13"/>
  <c r="J8" i="13" s="1"/>
  <c r="P21" i="13"/>
  <c r="M4" i="13"/>
  <c r="Q4" i="13" s="1"/>
  <c r="M16" i="13"/>
  <c r="P28" i="14" l="1"/>
  <c r="I29" i="14"/>
  <c r="P29" i="14" s="1"/>
  <c r="Q21" i="13"/>
  <c r="Q6" i="13"/>
  <c r="Q8" i="13"/>
  <c r="Q28" i="13"/>
  <c r="Q31" i="13"/>
  <c r="Q10" i="13"/>
  <c r="Q16" i="13"/>
  <c r="Q11" i="13"/>
  <c r="Q18" i="13"/>
  <c r="Q26" i="13"/>
  <c r="H136" i="11"/>
  <c r="O136" i="11" s="1"/>
  <c r="H125" i="11"/>
  <c r="H113" i="11"/>
  <c r="H101" i="11"/>
  <c r="H90" i="11"/>
  <c r="H76" i="11"/>
  <c r="H57" i="11"/>
  <c r="H44" i="11"/>
  <c r="H28" i="11"/>
  <c r="H19" i="11"/>
  <c r="H10" i="11"/>
  <c r="I10" i="11"/>
  <c r="B5" i="10"/>
  <c r="B48" i="12"/>
  <c r="B40" i="12"/>
  <c r="C51" i="12" s="1"/>
  <c r="C52" i="12" s="1"/>
  <c r="B17" i="12"/>
  <c r="B18" i="12" s="1"/>
  <c r="B10" i="12" s="1"/>
  <c r="C21" i="12" s="1"/>
  <c r="C22" i="12" s="1"/>
  <c r="O135" i="11"/>
  <c r="L134" i="11"/>
  <c r="P134" i="11" s="1"/>
  <c r="L133" i="11"/>
  <c r="L135" i="11" s="1"/>
  <c r="I132" i="11"/>
  <c r="I135" i="11" s="1"/>
  <c r="O124" i="11"/>
  <c r="O125" i="11" s="1"/>
  <c r="L123" i="11"/>
  <c r="P123" i="11" s="1"/>
  <c r="L122" i="11"/>
  <c r="L124" i="11" s="1"/>
  <c r="L125" i="11" s="1"/>
  <c r="I121" i="11"/>
  <c r="P121" i="11" s="1"/>
  <c r="I120" i="11"/>
  <c r="I124" i="11" s="1"/>
  <c r="I112" i="11"/>
  <c r="I113" i="11" s="1"/>
  <c r="P111" i="11"/>
  <c r="O111" i="11"/>
  <c r="O112" i="11" s="1"/>
  <c r="O113" i="11" s="1"/>
  <c r="L110" i="11"/>
  <c r="L109" i="11"/>
  <c r="P109" i="11" s="1"/>
  <c r="I108" i="11"/>
  <c r="P108" i="11" s="1"/>
  <c r="I100" i="11"/>
  <c r="I101" i="11" s="1"/>
  <c r="O99" i="11"/>
  <c r="O100" i="11" s="1"/>
  <c r="O101" i="11" s="1"/>
  <c r="L98" i="11"/>
  <c r="P98" i="11" s="1"/>
  <c r="L97" i="11"/>
  <c r="O88" i="11"/>
  <c r="P88" i="11" s="1"/>
  <c r="L87" i="11"/>
  <c r="P87" i="11" s="1"/>
  <c r="L86" i="11"/>
  <c r="L89" i="11" s="1"/>
  <c r="L90" i="11" s="1"/>
  <c r="I85" i="11"/>
  <c r="P85" i="11" s="1"/>
  <c r="I84" i="11"/>
  <c r="P84" i="11" s="1"/>
  <c r="P83" i="11"/>
  <c r="I83" i="11"/>
  <c r="I89" i="11" s="1"/>
  <c r="O76" i="11"/>
  <c r="O75" i="11"/>
  <c r="L74" i="11"/>
  <c r="L75" i="11" s="1"/>
  <c r="L76" i="11" s="1"/>
  <c r="L73" i="11"/>
  <c r="P73" i="11" s="1"/>
  <c r="I72" i="11"/>
  <c r="I71" i="11"/>
  <c r="I70" i="11"/>
  <c r="I69" i="11"/>
  <c r="I68" i="11"/>
  <c r="I67" i="11"/>
  <c r="I66" i="11"/>
  <c r="I65" i="11"/>
  <c r="I64" i="11"/>
  <c r="I75" i="11" s="1"/>
  <c r="L56" i="11"/>
  <c r="L57" i="11" s="1"/>
  <c r="I56" i="11"/>
  <c r="I57" i="11" s="1"/>
  <c r="M55" i="11"/>
  <c r="O55" i="11" s="1"/>
  <c r="P55" i="11" s="1"/>
  <c r="O54" i="11"/>
  <c r="P54" i="11" s="1"/>
  <c r="O53" i="11"/>
  <c r="P53" i="11" s="1"/>
  <c r="O52" i="11"/>
  <c r="P52" i="11" s="1"/>
  <c r="O51" i="11"/>
  <c r="O42" i="11"/>
  <c r="P42" i="11" s="1"/>
  <c r="M41" i="11"/>
  <c r="O41" i="11" s="1"/>
  <c r="P41" i="11" s="1"/>
  <c r="M40" i="11"/>
  <c r="O40" i="11" s="1"/>
  <c r="L39" i="11"/>
  <c r="P39" i="11" s="1"/>
  <c r="L38" i="11"/>
  <c r="P38" i="11" s="1"/>
  <c r="J37" i="11"/>
  <c r="L37" i="11" s="1"/>
  <c r="P37" i="11" s="1"/>
  <c r="J36" i="11"/>
  <c r="L36" i="11" s="1"/>
  <c r="G35" i="11"/>
  <c r="I35" i="11" s="1"/>
  <c r="L27" i="11"/>
  <c r="I27" i="11"/>
  <c r="O26" i="11"/>
  <c r="O27" i="11" s="1"/>
  <c r="O18" i="11"/>
  <c r="I18" i="11"/>
  <c r="L17" i="11"/>
  <c r="L18" i="11" s="1"/>
  <c r="O9" i="11"/>
  <c r="I9" i="11"/>
  <c r="L8" i="11"/>
  <c r="P8" i="11" s="1"/>
  <c r="L7" i="11"/>
  <c r="P30" i="14" l="1"/>
  <c r="F28" i="1" s="1"/>
  <c r="S8" i="13"/>
  <c r="T8" i="13" s="1"/>
  <c r="L136" i="11"/>
  <c r="O28" i="11"/>
  <c r="I28" i="11"/>
  <c r="L28" i="11"/>
  <c r="O19" i="11"/>
  <c r="I19" i="11"/>
  <c r="O10" i="11"/>
  <c r="O56" i="11"/>
  <c r="O57" i="11" s="1"/>
  <c r="P57" i="11" s="1"/>
  <c r="L100" i="11"/>
  <c r="L101" i="11" s="1"/>
  <c r="L9" i="11"/>
  <c r="L112" i="11"/>
  <c r="P97" i="11"/>
  <c r="P75" i="11"/>
  <c r="I76" i="11"/>
  <c r="P76" i="11" s="1"/>
  <c r="P101" i="11"/>
  <c r="L19" i="11"/>
  <c r="P19" i="11" s="1"/>
  <c r="P18" i="11"/>
  <c r="P40" i="11"/>
  <c r="O43" i="11"/>
  <c r="O44" i="11" s="1"/>
  <c r="L10" i="11"/>
  <c r="P9" i="11"/>
  <c r="I43" i="11"/>
  <c r="P35" i="11"/>
  <c r="I136" i="11"/>
  <c r="P136" i="11" s="1"/>
  <c r="P135" i="11"/>
  <c r="P28" i="11"/>
  <c r="P36" i="11"/>
  <c r="L43" i="11"/>
  <c r="L44" i="11" s="1"/>
  <c r="P124" i="11"/>
  <c r="I125" i="11"/>
  <c r="P125" i="11" s="1"/>
  <c r="I90" i="11"/>
  <c r="P10" i="11"/>
  <c r="P112" i="11"/>
  <c r="L113" i="11"/>
  <c r="P113" i="11" s="1"/>
  <c r="P110" i="11"/>
  <c r="P86" i="11"/>
  <c r="P120" i="11"/>
  <c r="P17" i="11"/>
  <c r="O89" i="11"/>
  <c r="O90" i="11" s="1"/>
  <c r="P56" i="11"/>
  <c r="P122" i="11"/>
  <c r="P51" i="11"/>
  <c r="P64" i="11"/>
  <c r="P99" i="11"/>
  <c r="P132" i="11"/>
  <c r="P133" i="11"/>
  <c r="P100" i="11"/>
  <c r="P26" i="11"/>
  <c r="P27" i="11"/>
  <c r="P7" i="11"/>
  <c r="P74" i="11"/>
  <c r="G74" i="9"/>
  <c r="F57" i="9"/>
  <c r="F56" i="9"/>
  <c r="F55" i="9"/>
  <c r="F54" i="9"/>
  <c r="F53" i="9"/>
  <c r="F52" i="9"/>
  <c r="D51" i="9"/>
  <c r="F51" i="9"/>
  <c r="D50" i="9"/>
  <c r="F50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G15" i="9" s="1"/>
  <c r="F14" i="9"/>
  <c r="G14" i="9" s="1"/>
  <c r="F13" i="9"/>
  <c r="G13" i="9" s="1"/>
  <c r="F12" i="9"/>
  <c r="G12" i="9" s="1"/>
  <c r="F11" i="9"/>
  <c r="G11" i="9" s="1"/>
  <c r="F10" i="9"/>
  <c r="G10" i="9" s="1"/>
  <c r="F9" i="9"/>
  <c r="G9" i="9" s="1"/>
  <c r="F8" i="9"/>
  <c r="F49" i="9" s="1"/>
  <c r="F7" i="9"/>
  <c r="F48" i="9" s="1"/>
  <c r="F6" i="9"/>
  <c r="F5" i="9"/>
  <c r="F4" i="9"/>
  <c r="F3" i="9"/>
  <c r="F47" i="9" s="1"/>
  <c r="P137" i="11" l="1"/>
  <c r="F70" i="10" s="1"/>
  <c r="P126" i="11"/>
  <c r="F69" i="10" s="1"/>
  <c r="P102" i="11"/>
  <c r="F56" i="10" s="1"/>
  <c r="P29" i="11"/>
  <c r="F20" i="10" s="1"/>
  <c r="P58" i="11"/>
  <c r="F24" i="10" s="1"/>
  <c r="P90" i="11"/>
  <c r="P114" i="11"/>
  <c r="F57" i="10" s="1"/>
  <c r="P43" i="11"/>
  <c r="I44" i="11"/>
  <c r="P44" i="11" s="1"/>
  <c r="P11" i="11"/>
  <c r="F11" i="10" s="1"/>
  <c r="P89" i="11"/>
  <c r="P91" i="11" s="1"/>
  <c r="F46" i="10" s="1"/>
  <c r="P20" i="11"/>
  <c r="F19" i="10" s="1"/>
  <c r="P77" i="11"/>
  <c r="F39" i="10" s="1"/>
  <c r="G51" i="9"/>
  <c r="G50" i="9"/>
  <c r="S23" i="13" l="1"/>
  <c r="F73" i="10"/>
  <c r="F72" i="10"/>
  <c r="F61" i="10"/>
  <c r="F60" i="10"/>
  <c r="F49" i="10"/>
  <c r="F41" i="10"/>
  <c r="F30" i="10"/>
  <c r="G24" i="10"/>
  <c r="F13" i="10"/>
  <c r="P45" i="11"/>
  <c r="F26" i="10" s="1"/>
  <c r="B5" i="7"/>
  <c r="T23" i="13" l="1"/>
  <c r="F76" i="10"/>
  <c r="F75" i="10"/>
  <c r="F64" i="10"/>
  <c r="F63" i="10"/>
  <c r="F43" i="10"/>
  <c r="G30" i="10"/>
  <c r="F33" i="10"/>
  <c r="F29" i="10"/>
  <c r="G26" i="10"/>
  <c r="F15" i="10"/>
  <c r="D75" i="10" l="1"/>
  <c r="D76" i="10" s="1"/>
  <c r="G76" i="10" s="1"/>
  <c r="D34" i="9"/>
  <c r="D75" i="7"/>
  <c r="D76" i="7" s="1"/>
  <c r="D56" i="10"/>
  <c r="D24" i="9"/>
  <c r="D56" i="7"/>
  <c r="D57" i="7" s="1"/>
  <c r="D84" i="10"/>
  <c r="D85" i="10" s="1"/>
  <c r="D40" i="9"/>
  <c r="D84" i="7"/>
  <c r="D85" i="7" s="1"/>
  <c r="D72" i="10"/>
  <c r="D32" i="9"/>
  <c r="D72" i="7"/>
  <c r="D73" i="7" s="1"/>
  <c r="D69" i="10"/>
  <c r="D30" i="9"/>
  <c r="D69" i="7"/>
  <c r="D70" i="7" s="1"/>
  <c r="F79" i="10"/>
  <c r="F78" i="10"/>
  <c r="F45" i="10"/>
  <c r="F35" i="10"/>
  <c r="G35" i="10" s="1"/>
  <c r="G33" i="10"/>
  <c r="G29" i="10"/>
  <c r="G36" i="10" s="1"/>
  <c r="F32" i="10"/>
  <c r="G32" i="10" s="1"/>
  <c r="F17" i="10"/>
  <c r="B17" i="4"/>
  <c r="O135" i="2"/>
  <c r="L134" i="2"/>
  <c r="P134" i="2" s="1"/>
  <c r="L133" i="2"/>
  <c r="P133" i="2" s="1"/>
  <c r="I132" i="2"/>
  <c r="I135" i="2" s="1"/>
  <c r="I121" i="2"/>
  <c r="P121" i="2" s="1"/>
  <c r="O124" i="2"/>
  <c r="L123" i="2"/>
  <c r="P123" i="2" s="1"/>
  <c r="L122" i="2"/>
  <c r="I120" i="2"/>
  <c r="O111" i="2"/>
  <c r="P111" i="2" s="1"/>
  <c r="L110" i="2"/>
  <c r="P110" i="2" s="1"/>
  <c r="L109" i="2"/>
  <c r="I108" i="2"/>
  <c r="I112" i="2" s="1"/>
  <c r="O99" i="2"/>
  <c r="P99" i="2" s="1"/>
  <c r="L98" i="2"/>
  <c r="P98" i="2" s="1"/>
  <c r="L97" i="2"/>
  <c r="I100" i="2"/>
  <c r="I84" i="2"/>
  <c r="P84" i="2" s="1"/>
  <c r="I85" i="2"/>
  <c r="P85" i="2" s="1"/>
  <c r="O88" i="2"/>
  <c r="P88" i="2" s="1"/>
  <c r="L87" i="2"/>
  <c r="P87" i="2" s="1"/>
  <c r="L86" i="2"/>
  <c r="P86" i="2" s="1"/>
  <c r="I83" i="2"/>
  <c r="P83" i="2" s="1"/>
  <c r="G75" i="10" l="1"/>
  <c r="D31" i="9"/>
  <c r="G30" i="9"/>
  <c r="D73" i="10"/>
  <c r="G73" i="10" s="1"/>
  <c r="G72" i="10"/>
  <c r="D39" i="10"/>
  <c r="D16" i="9"/>
  <c r="D39" i="7"/>
  <c r="D25" i="9"/>
  <c r="G24" i="9"/>
  <c r="D43" i="10"/>
  <c r="G43" i="10" s="1"/>
  <c r="D18" i="9"/>
  <c r="G18" i="9" s="1"/>
  <c r="D43" i="7"/>
  <c r="D57" i="10"/>
  <c r="G57" i="10" s="1"/>
  <c r="G56" i="10"/>
  <c r="D70" i="10"/>
  <c r="G70" i="10" s="1"/>
  <c r="G69" i="10"/>
  <c r="D35" i="9"/>
  <c r="G35" i="9" s="1"/>
  <c r="G34" i="9"/>
  <c r="D33" i="9"/>
  <c r="G33" i="9" s="1"/>
  <c r="G32" i="9"/>
  <c r="D41" i="9"/>
  <c r="G41" i="9" s="1"/>
  <c r="G40" i="9"/>
  <c r="D41" i="10"/>
  <c r="G41" i="10" s="1"/>
  <c r="D17" i="9"/>
  <c r="G17" i="9" s="1"/>
  <c r="D41" i="7"/>
  <c r="D51" i="10"/>
  <c r="D23" i="9"/>
  <c r="G23" i="9" s="1"/>
  <c r="D51" i="7"/>
  <c r="F82" i="10"/>
  <c r="F81" i="10"/>
  <c r="F48" i="10"/>
  <c r="L112" i="2"/>
  <c r="L135" i="2"/>
  <c r="P132" i="2"/>
  <c r="L124" i="2"/>
  <c r="I124" i="2"/>
  <c r="P124" i="2" s="1"/>
  <c r="P120" i="2"/>
  <c r="P122" i="2"/>
  <c r="O112" i="2"/>
  <c r="P108" i="2"/>
  <c r="P109" i="2"/>
  <c r="O100" i="2"/>
  <c r="L100" i="2"/>
  <c r="P97" i="2"/>
  <c r="O89" i="2"/>
  <c r="L89" i="2"/>
  <c r="I89" i="2"/>
  <c r="I65" i="2"/>
  <c r="I66" i="2"/>
  <c r="I67" i="2"/>
  <c r="I68" i="2"/>
  <c r="I69" i="2"/>
  <c r="I70" i="2"/>
  <c r="I71" i="2"/>
  <c r="I72" i="2"/>
  <c r="L74" i="2"/>
  <c r="P74" i="2" s="1"/>
  <c r="L73" i="2"/>
  <c r="I64" i="2"/>
  <c r="M55" i="2"/>
  <c r="O55" i="2" s="1"/>
  <c r="O52" i="2"/>
  <c r="P52" i="2" s="1"/>
  <c r="O54" i="2"/>
  <c r="P54" i="2" s="1"/>
  <c r="O53" i="2"/>
  <c r="P53" i="2" s="1"/>
  <c r="O51" i="2"/>
  <c r="M40" i="2"/>
  <c r="O40" i="2" s="1"/>
  <c r="J37" i="2"/>
  <c r="L37" i="2" s="1"/>
  <c r="P37" i="2" s="1"/>
  <c r="J36" i="2"/>
  <c r="L36" i="2" s="1"/>
  <c r="M41" i="2"/>
  <c r="O41" i="2" s="1"/>
  <c r="P41" i="2" s="1"/>
  <c r="G35" i="2"/>
  <c r="I35" i="2" s="1"/>
  <c r="I43" i="2" s="1"/>
  <c r="L38" i="2"/>
  <c r="P38" i="2" s="1"/>
  <c r="O42" i="2"/>
  <c r="P42" i="2" s="1"/>
  <c r="L39" i="2"/>
  <c r="P39" i="2" s="1"/>
  <c r="D46" i="10" l="1"/>
  <c r="G46" i="10" s="1"/>
  <c r="D20" i="9"/>
  <c r="D46" i="7"/>
  <c r="D45" i="10"/>
  <c r="G45" i="10" s="1"/>
  <c r="D19" i="9"/>
  <c r="G19" i="9" s="1"/>
  <c r="D45" i="7"/>
  <c r="D49" i="10"/>
  <c r="G49" i="10" s="1"/>
  <c r="D22" i="9"/>
  <c r="G22" i="9" s="1"/>
  <c r="D49" i="7"/>
  <c r="D48" i="10"/>
  <c r="D21" i="9"/>
  <c r="G21" i="9" s="1"/>
  <c r="D48" i="7"/>
  <c r="G39" i="10"/>
  <c r="G25" i="9"/>
  <c r="D52" i="9"/>
  <c r="G52" i="9" s="1"/>
  <c r="J22" i="9"/>
  <c r="J23" i="9" s="1"/>
  <c r="G16" i="9"/>
  <c r="G31" i="9"/>
  <c r="F85" i="10"/>
  <c r="G85" i="10" s="1"/>
  <c r="F84" i="10"/>
  <c r="G84" i="10" s="1"/>
  <c r="F51" i="10"/>
  <c r="G51" i="10" s="1"/>
  <c r="G48" i="10"/>
  <c r="G52" i="10" s="1"/>
  <c r="P135" i="2"/>
  <c r="P112" i="2"/>
  <c r="P100" i="2"/>
  <c r="O56" i="2"/>
  <c r="P89" i="2"/>
  <c r="I75" i="2"/>
  <c r="P64" i="2"/>
  <c r="L75" i="2"/>
  <c r="P73" i="2"/>
  <c r="O75" i="2"/>
  <c r="P55" i="2"/>
  <c r="I56" i="2"/>
  <c r="L56" i="2"/>
  <c r="P51" i="2"/>
  <c r="O43" i="2"/>
  <c r="L43" i="2"/>
  <c r="P35" i="2"/>
  <c r="P36" i="2"/>
  <c r="P40" i="2"/>
  <c r="B48" i="4"/>
  <c r="B40" i="4" s="1"/>
  <c r="C51" i="4" s="1"/>
  <c r="C52" i="4" s="1"/>
  <c r="J49" i="10" l="1"/>
  <c r="J54" i="10" s="1"/>
  <c r="S26" i="13"/>
  <c r="T26" i="13" s="1"/>
  <c r="D63" i="10"/>
  <c r="D28" i="9"/>
  <c r="D63" i="7"/>
  <c r="D64" i="7" s="1"/>
  <c r="D60" i="10"/>
  <c r="D26" i="9"/>
  <c r="D60" i="7"/>
  <c r="D61" i="7" s="1"/>
  <c r="D78" i="10"/>
  <c r="D36" i="9"/>
  <c r="D78" i="7"/>
  <c r="D79" i="7" s="1"/>
  <c r="D81" i="10"/>
  <c r="D38" i="9"/>
  <c r="D81" i="7"/>
  <c r="D82" i="7" s="1"/>
  <c r="D53" i="9"/>
  <c r="G53" i="9" s="1"/>
  <c r="G20" i="9"/>
  <c r="S29" i="13"/>
  <c r="T29" i="13" s="1"/>
  <c r="S31" i="13"/>
  <c r="T31" i="13" s="1"/>
  <c r="S9" i="13"/>
  <c r="T9" i="13" s="1"/>
  <c r="P75" i="2"/>
  <c r="P56" i="2"/>
  <c r="P43" i="2"/>
  <c r="J51" i="10" l="1"/>
  <c r="D37" i="9"/>
  <c r="G36" i="9"/>
  <c r="D56" i="9"/>
  <c r="G56" i="9" s="1"/>
  <c r="D39" i="9"/>
  <c r="G39" i="9" s="1"/>
  <c r="G38" i="9"/>
  <c r="D82" i="10"/>
  <c r="G82" i="10" s="1"/>
  <c r="G81" i="10"/>
  <c r="D79" i="10"/>
  <c r="G79" i="10" s="1"/>
  <c r="G78" i="10"/>
  <c r="D64" i="10"/>
  <c r="G64" i="10" s="1"/>
  <c r="G63" i="10"/>
  <c r="D61" i="10"/>
  <c r="G61" i="10" s="1"/>
  <c r="G60" i="10"/>
  <c r="D29" i="9"/>
  <c r="G29" i="9" s="1"/>
  <c r="G28" i="9"/>
  <c r="G26" i="9"/>
  <c r="D27" i="9"/>
  <c r="D54" i="9"/>
  <c r="G54" i="9" s="1"/>
  <c r="O26" i="2"/>
  <c r="O27" i="2" s="1"/>
  <c r="O18" i="2"/>
  <c r="I18" i="2"/>
  <c r="L17" i="2"/>
  <c r="P17" i="2" s="1"/>
  <c r="S10" i="13" l="1"/>
  <c r="T10" i="13" s="1"/>
  <c r="G86" i="10"/>
  <c r="G66" i="10"/>
  <c r="G27" i="9"/>
  <c r="D55" i="9"/>
  <c r="G55" i="9" s="1"/>
  <c r="G37" i="9"/>
  <c r="D57" i="9"/>
  <c r="G57" i="9" s="1"/>
  <c r="L18" i="2"/>
  <c r="L27" i="2"/>
  <c r="I27" i="2"/>
  <c r="P26" i="2"/>
  <c r="D13" i="10" l="1"/>
  <c r="G13" i="10" s="1"/>
  <c r="D4" i="9"/>
  <c r="G4" i="9" s="1"/>
  <c r="D13" i="7"/>
  <c r="P18" i="2"/>
  <c r="P27" i="2"/>
  <c r="L7" i="2"/>
  <c r="P7" i="2" s="1"/>
  <c r="L8" i="2"/>
  <c r="P8" i="2" s="1"/>
  <c r="E7" i="6"/>
  <c r="E6" i="6"/>
  <c r="E5" i="6"/>
  <c r="H4" i="5"/>
  <c r="P56" i="3"/>
  <c r="G56" i="3"/>
  <c r="P48" i="3"/>
  <c r="G48" i="3"/>
  <c r="P42" i="3"/>
  <c r="G42" i="3"/>
  <c r="P33" i="3"/>
  <c r="G33" i="3"/>
  <c r="P20" i="3"/>
  <c r="G20" i="3"/>
  <c r="B18" i="4"/>
  <c r="B10" i="4" s="1"/>
  <c r="C21" i="4" s="1"/>
  <c r="C22" i="4" s="1"/>
  <c r="H6" i="5" l="1"/>
  <c r="D9" i="1" s="1"/>
  <c r="S6" i="13" s="1"/>
  <c r="T6" i="13" s="1"/>
  <c r="F19" i="5"/>
  <c r="H19" i="5" s="1"/>
  <c r="H21" i="5" s="1"/>
  <c r="D12" i="1" s="1"/>
  <c r="D15" i="10"/>
  <c r="G15" i="10" s="1"/>
  <c r="D5" i="9"/>
  <c r="G5" i="9" s="1"/>
  <c r="D15" i="7"/>
  <c r="D17" i="10"/>
  <c r="G17" i="10" s="1"/>
  <c r="D6" i="9"/>
  <c r="G6" i="9" s="1"/>
  <c r="D17" i="7"/>
  <c r="D11" i="10"/>
  <c r="G11" i="10" s="1"/>
  <c r="D3" i="9"/>
  <c r="D11" i="7"/>
  <c r="H10" i="2"/>
  <c r="H90" i="2"/>
  <c r="H136" i="2"/>
  <c r="H125" i="2"/>
  <c r="H113" i="2"/>
  <c r="H101" i="2"/>
  <c r="H57" i="2"/>
  <c r="H44" i="2"/>
  <c r="H76" i="2"/>
  <c r="H28" i="2"/>
  <c r="H19" i="2"/>
  <c r="B5" i="1"/>
  <c r="G30" i="1" s="1"/>
  <c r="H30" i="1" s="1"/>
  <c r="P58" i="3"/>
  <c r="G58" i="3"/>
  <c r="O9" i="2"/>
  <c r="O10" i="2" s="1"/>
  <c r="I9" i="2"/>
  <c r="L9" i="2"/>
  <c r="L10" i="2" s="1"/>
  <c r="G28" i="1" l="1"/>
  <c r="H28" i="1" s="1"/>
  <c r="G29" i="1"/>
  <c r="H29" i="1" s="1"/>
  <c r="G15" i="1"/>
  <c r="H15" i="1" s="1"/>
  <c r="G21" i="1"/>
  <c r="H21" i="1" s="1"/>
  <c r="G22" i="1"/>
  <c r="H22" i="1" s="1"/>
  <c r="G23" i="1"/>
  <c r="H23" i="1" s="1"/>
  <c r="G11" i="1"/>
  <c r="H11" i="1" s="1"/>
  <c r="G12" i="1"/>
  <c r="H12" i="1" s="1"/>
  <c r="G14" i="1"/>
  <c r="H14" i="1" s="1"/>
  <c r="G10" i="1"/>
  <c r="H10" i="1" s="1"/>
  <c r="G17" i="1"/>
  <c r="H17" i="1" s="1"/>
  <c r="G9" i="1"/>
  <c r="H9" i="1" s="1"/>
  <c r="G31" i="1"/>
  <c r="H31" i="1" s="1"/>
  <c r="D47" i="9"/>
  <c r="G47" i="9" s="1"/>
  <c r="G3" i="9"/>
  <c r="S16" i="13"/>
  <c r="T16" i="13" s="1"/>
  <c r="I76" i="2"/>
  <c r="L76" i="2"/>
  <c r="O76" i="2"/>
  <c r="O125" i="2"/>
  <c r="L125" i="2"/>
  <c r="I125" i="2"/>
  <c r="P125" i="2" s="1"/>
  <c r="P126" i="2" s="1"/>
  <c r="O19" i="2"/>
  <c r="I19" i="2"/>
  <c r="L19" i="2"/>
  <c r="O136" i="2"/>
  <c r="I136" i="2"/>
  <c r="L136" i="2"/>
  <c r="L44" i="2"/>
  <c r="O44" i="2"/>
  <c r="I44" i="2"/>
  <c r="I101" i="2"/>
  <c r="L101" i="2"/>
  <c r="O101" i="2"/>
  <c r="I90" i="2"/>
  <c r="L90" i="2"/>
  <c r="O90" i="2"/>
  <c r="O28" i="2"/>
  <c r="L28" i="2"/>
  <c r="I28" i="2"/>
  <c r="O57" i="2"/>
  <c r="L57" i="2"/>
  <c r="I57" i="2"/>
  <c r="L113" i="2"/>
  <c r="I113" i="2"/>
  <c r="O113" i="2"/>
  <c r="P9" i="2"/>
  <c r="I10" i="2"/>
  <c r="P10" i="2" s="1"/>
  <c r="H32" i="1" l="1"/>
  <c r="H18" i="1"/>
  <c r="F78" i="7"/>
  <c r="G78" i="7" s="1"/>
  <c r="F84" i="7"/>
  <c r="G84" i="7" s="1"/>
  <c r="F81" i="7"/>
  <c r="G81" i="7" s="1"/>
  <c r="F75" i="7"/>
  <c r="G75" i="7" s="1"/>
  <c r="F69" i="7"/>
  <c r="G69" i="7" s="1"/>
  <c r="F72" i="7"/>
  <c r="G72" i="7" s="1"/>
  <c r="P136" i="2"/>
  <c r="P137" i="2" s="1"/>
  <c r="P57" i="2"/>
  <c r="P58" i="2" s="1"/>
  <c r="P28" i="2"/>
  <c r="P29" i="2" s="1"/>
  <c r="P113" i="2"/>
  <c r="P114" i="2" s="1"/>
  <c r="P90" i="2"/>
  <c r="P91" i="2" s="1"/>
  <c r="P19" i="2"/>
  <c r="P20" i="2" s="1"/>
  <c r="P101" i="2"/>
  <c r="P102" i="2" s="1"/>
  <c r="P44" i="2"/>
  <c r="P45" i="2" s="1"/>
  <c r="P76" i="2"/>
  <c r="P77" i="2" s="1"/>
  <c r="P11" i="2"/>
  <c r="D20" i="10" l="1"/>
  <c r="G20" i="10" s="1"/>
  <c r="D8" i="9"/>
  <c r="D20" i="7"/>
  <c r="D19" i="10"/>
  <c r="G19" i="10" s="1"/>
  <c r="D7" i="9"/>
  <c r="D19" i="7"/>
  <c r="F43" i="7"/>
  <c r="G43" i="7" s="1"/>
  <c r="F39" i="7"/>
  <c r="G39" i="7" s="1"/>
  <c r="F51" i="7"/>
  <c r="G51" i="7" s="1"/>
  <c r="F45" i="7"/>
  <c r="G45" i="7" s="1"/>
  <c r="F41" i="7"/>
  <c r="G41" i="7" s="1"/>
  <c r="F48" i="7"/>
  <c r="G48" i="7" s="1"/>
  <c r="F11" i="7"/>
  <c r="G11" i="7" s="1"/>
  <c r="F17" i="7"/>
  <c r="G17" i="7" s="1"/>
  <c r="F13" i="7"/>
  <c r="G13" i="7" s="1"/>
  <c r="F15" i="7"/>
  <c r="G15" i="7" s="1"/>
  <c r="F49" i="7"/>
  <c r="G49" i="7" s="1"/>
  <c r="F46" i="7"/>
  <c r="G46" i="7" s="1"/>
  <c r="F63" i="7"/>
  <c r="G63" i="7" s="1"/>
  <c r="F56" i="7"/>
  <c r="G56" i="7" s="1"/>
  <c r="F60" i="7"/>
  <c r="G60" i="7" s="1"/>
  <c r="F64" i="7"/>
  <c r="G64" i="7" s="1"/>
  <c r="F61" i="7"/>
  <c r="G61" i="7" s="1"/>
  <c r="F57" i="7"/>
  <c r="G57" i="7" s="1"/>
  <c r="F30" i="7"/>
  <c r="G30" i="7" s="1"/>
  <c r="F35" i="7"/>
  <c r="G35" i="7" s="1"/>
  <c r="F33" i="7"/>
  <c r="G33" i="7" s="1"/>
  <c r="F24" i="7"/>
  <c r="G24" i="7" s="1"/>
  <c r="F32" i="7"/>
  <c r="G32" i="7" s="1"/>
  <c r="F29" i="7"/>
  <c r="G29" i="7" s="1"/>
  <c r="F26" i="7"/>
  <c r="G26" i="7" s="1"/>
  <c r="F19" i="7"/>
  <c r="G19" i="7" s="1"/>
  <c r="F20" i="7"/>
  <c r="G20" i="7" s="1"/>
  <c r="F85" i="7"/>
  <c r="G85" i="7" s="1"/>
  <c r="F82" i="7"/>
  <c r="G82" i="7" s="1"/>
  <c r="F79" i="7"/>
  <c r="G79" i="7" s="1"/>
  <c r="F73" i="7"/>
  <c r="G73" i="7" s="1"/>
  <c r="F76" i="7"/>
  <c r="G76" i="7" s="1"/>
  <c r="F70" i="7"/>
  <c r="G70" i="7" s="1"/>
  <c r="S21" i="13" l="1"/>
  <c r="G86" i="7"/>
  <c r="D48" i="9"/>
  <c r="G48" i="9" s="1"/>
  <c r="G7" i="9"/>
  <c r="G21" i="10"/>
  <c r="G87" i="10" s="1"/>
  <c r="D49" i="9"/>
  <c r="G49" i="9" s="1"/>
  <c r="G8" i="9"/>
  <c r="G36" i="7"/>
  <c r="G52" i="7"/>
  <c r="G66" i="7"/>
  <c r="G21" i="7"/>
  <c r="G87" i="7" s="1"/>
  <c r="E8" i="8" l="1"/>
  <c r="H33" i="1"/>
  <c r="T21" i="13"/>
  <c r="S22" i="13"/>
  <c r="T22" i="13" s="1"/>
  <c r="G59" i="9"/>
  <c r="G42" i="9"/>
  <c r="E4" i="8" l="1"/>
  <c r="E11" i="8"/>
  <c r="E6" i="8"/>
  <c r="C9" i="8"/>
  <c r="C7" i="8"/>
  <c r="C5" i="8"/>
  <c r="S24" i="13"/>
  <c r="T24" i="13" s="1"/>
  <c r="S13" i="13"/>
  <c r="T13" i="13" l="1"/>
  <c r="S7" i="13" l="1"/>
  <c r="T7" i="13" l="1"/>
  <c r="S17" i="13"/>
  <c r="S2" i="13" l="1"/>
  <c r="T17" i="13"/>
  <c r="T2" i="13" l="1"/>
  <c r="S3" i="13"/>
  <c r="T3" i="13" s="1"/>
  <c r="S18" i="13" l="1"/>
  <c r="S11" i="13"/>
  <c r="S27" i="13" s="1"/>
  <c r="S28" i="13" s="1"/>
  <c r="T28" i="13" s="1"/>
  <c r="T18" i="13" l="1"/>
  <c r="S19" i="13"/>
  <c r="S32" i="13"/>
  <c r="T27" i="13"/>
  <c r="S12" i="13"/>
  <c r="T11" i="13"/>
  <c r="T32" i="13" l="1"/>
  <c r="S33" i="13"/>
  <c r="T33" i="13" s="1"/>
  <c r="T19" i="13"/>
  <c r="S20" i="13"/>
  <c r="T20" i="13" s="1"/>
  <c r="S14" i="13"/>
  <c r="S30" i="13" s="1"/>
  <c r="T12" i="13"/>
  <c r="S25" i="13" l="1"/>
  <c r="T25" i="13" s="1"/>
  <c r="T30" i="13"/>
  <c r="T14" i="13"/>
  <c r="S15" i="13"/>
  <c r="T15" i="13" l="1"/>
  <c r="S4" i="13"/>
  <c r="T4" i="13" l="1"/>
  <c r="S5" i="13"/>
  <c r="T5" i="13" s="1"/>
</calcChain>
</file>

<file path=xl/sharedStrings.xml><?xml version="1.0" encoding="utf-8"?>
<sst xmlns="http://schemas.openxmlformats.org/spreadsheetml/2006/main" count="2402" uniqueCount="433">
  <si>
    <t>Código</t>
  </si>
  <si>
    <t>Serviço</t>
  </si>
  <si>
    <t>Unidade</t>
  </si>
  <si>
    <t>M2</t>
  </si>
  <si>
    <t>M3</t>
  </si>
  <si>
    <t>PLANILHA ORÇAMENTÁRIA</t>
  </si>
  <si>
    <t>ENDEREÇO:</t>
  </si>
  <si>
    <t>TABELA REFERÊNCIA:</t>
  </si>
  <si>
    <t>ENCARGOS SOCIAIS SINAPI:</t>
  </si>
  <si>
    <t>BDI:</t>
  </si>
  <si>
    <t>HORISTA:</t>
  </si>
  <si>
    <t>MENSALISTA:</t>
  </si>
  <si>
    <t>Item</t>
  </si>
  <si>
    <t>1.1</t>
  </si>
  <si>
    <t>OBRA/SERVIÇO:</t>
  </si>
  <si>
    <t>ADAPTAÇÃO DA SEDE ATUAL DA SUPERINTENDÊNCIA DA POLÍCIA FEDERAL NO PIAUÍ</t>
  </si>
  <si>
    <t>SINAPI - DEZEMBRO/2020 - SEM DESONERAÇÃO</t>
  </si>
  <si>
    <t>ITEM</t>
  </si>
  <si>
    <t>CÓDIGO</t>
  </si>
  <si>
    <t>SERVIÇO</t>
  </si>
  <si>
    <t>QUANT.</t>
  </si>
  <si>
    <t>UNIDADE</t>
  </si>
  <si>
    <t>PREÇO TOTAL</t>
  </si>
  <si>
    <t>PREÇO UNIT</t>
  </si>
  <si>
    <t>SINAPI</t>
  </si>
  <si>
    <t>Fonte</t>
  </si>
  <si>
    <t>Tipo</t>
  </si>
  <si>
    <t>Descrição</t>
  </si>
  <si>
    <t>Unid.</t>
  </si>
  <si>
    <t>Custo</t>
  </si>
  <si>
    <t>Material</t>
  </si>
  <si>
    <t>PEDREIRO COM ENCARGOS COMPLEMENTARES</t>
  </si>
  <si>
    <t>H</t>
  </si>
  <si>
    <t>SERRALHEIRO COM ENCARGOS COMPLEMENTARES</t>
  </si>
  <si>
    <t>SERVENTE COM ENCARGOS COMPLEMENTARES</t>
  </si>
  <si>
    <t>SUBTOTAL:</t>
  </si>
  <si>
    <t>TOTAL:</t>
  </si>
  <si>
    <t>Custo Total</t>
  </si>
  <si>
    <t>C. Unit. Mat.</t>
  </si>
  <si>
    <t>C. Unit. M.O.</t>
  </si>
  <si>
    <t>Cons. Mat.</t>
  </si>
  <si>
    <t>Cons. M.O.</t>
  </si>
  <si>
    <t>B.D.I:</t>
  </si>
  <si>
    <t>Cons. Serv.</t>
  </si>
  <si>
    <t>C. Unit. Serv.</t>
  </si>
  <si>
    <t>Subt. Serv.</t>
  </si>
  <si>
    <t>Subt. M.O.</t>
  </si>
  <si>
    <t>Subt. Mat.</t>
  </si>
  <si>
    <t>COMPOSIÇÃO DE CUSTO UNITÁRIO</t>
  </si>
  <si>
    <t>Unidade:</t>
  </si>
  <si>
    <t>M.O.</t>
  </si>
  <si>
    <t xml:space="preserve">TOTAL:     </t>
  </si>
  <si>
    <t>COMPOSIÇÃO DE BDI</t>
  </si>
  <si>
    <t>BDI</t>
  </si>
  <si>
    <t>AC = taxa representativa das despesas de rateio da Administração Central para obras de até R$ 1.500.000-75000000</t>
  </si>
  <si>
    <t>S = taxa representativa de Seguros;</t>
  </si>
  <si>
    <t>R = taxa representativa de Riscos; Considerando o mesmo como obras medianas em área e/ou prazo, em condições normais de execução</t>
  </si>
  <si>
    <t>G = taxa representativa de Garantias;</t>
  </si>
  <si>
    <t>DF = taxa representativa das Despesas Financeiras;</t>
  </si>
  <si>
    <t>L = taxa representativa do Lucro;</t>
  </si>
  <si>
    <t>I = taxa representativa da incidência de Impostos.</t>
  </si>
  <si>
    <t>Despesas da incidência dos tributos obtido do acordão nº 424/2008</t>
  </si>
  <si>
    <t>CONFINS</t>
  </si>
  <si>
    <t>PIS</t>
  </si>
  <si>
    <t>CPRB (Lei 13.161/2015)</t>
  </si>
  <si>
    <t>ISS (valor obtido para Belém-PA de acordo com a Lei Complementar Municipal nº 8.293 de 30 de dezembro de 2003, Art. 32, Parágrafo Único)</t>
  </si>
  <si>
    <t>TOTAL DAS INCIDÊNCIAS DE IMPOSTOS</t>
  </si>
  <si>
    <t xml:space="preserve">Fórmula                          </t>
  </si>
  <si>
    <t>BDI=(((1+(AC+S+R+G)*(1+DF)*(1+L))/(1-I))-1</t>
  </si>
  <si>
    <t>aplicação do percentual em cima do valor obtido</t>
  </si>
  <si>
    <t>Cálculos dos encargos trabalhistas</t>
  </si>
  <si>
    <t>Edificações</t>
  </si>
  <si>
    <t xml:space="preserve">TAXAS DE ENCARGOS SOCIAIS NOS CUSTOS DE PROJETOS </t>
  </si>
  <si>
    <t>A</t>
  </si>
  <si>
    <t>ENCARGOS SOCIAIS BÁSICOS ( % )</t>
  </si>
  <si>
    <t>A 1</t>
  </si>
  <si>
    <t>Previdencia Social</t>
  </si>
  <si>
    <t>A 2</t>
  </si>
  <si>
    <t>FGTS</t>
  </si>
  <si>
    <t>A 3</t>
  </si>
  <si>
    <t>Salário Educaçao</t>
  </si>
  <si>
    <t>A 4</t>
  </si>
  <si>
    <t>SESI</t>
  </si>
  <si>
    <t>A 5</t>
  </si>
  <si>
    <t>SENAI</t>
  </si>
  <si>
    <t>A 6</t>
  </si>
  <si>
    <t>SEBRAE</t>
  </si>
  <si>
    <t>A 7</t>
  </si>
  <si>
    <t>INCRA</t>
  </si>
  <si>
    <t>A 8</t>
  </si>
  <si>
    <t>Seguro contra risco e acidente de trabalho (INSS)</t>
  </si>
  <si>
    <t>A 9</t>
  </si>
  <si>
    <t>SECONCI</t>
  </si>
  <si>
    <t>Total do Grupo A</t>
  </si>
  <si>
    <t>%</t>
  </si>
  <si>
    <t>B</t>
  </si>
  <si>
    <t>ENCARGOS QUE RECEBEM INCIDÊNCIA DE A ( % )</t>
  </si>
  <si>
    <t>B 1</t>
  </si>
  <si>
    <t>Descanso semanal remunerado (DSR)</t>
  </si>
  <si>
    <t>13.º Salário</t>
  </si>
  <si>
    <t>B 2</t>
  </si>
  <si>
    <t>Feriados que coincidem com dias úteis</t>
  </si>
  <si>
    <t>Férias</t>
  </si>
  <si>
    <t>B 3</t>
  </si>
  <si>
    <t>Auxílio Enfermidade</t>
  </si>
  <si>
    <t>Faltas Abonadas Legalmente</t>
  </si>
  <si>
    <t>B 4</t>
  </si>
  <si>
    <t>Licença Paternidade</t>
  </si>
  <si>
    <t>Aviso Prévio</t>
  </si>
  <si>
    <t>B 5</t>
  </si>
  <si>
    <t>Acidente de Trabalho</t>
  </si>
  <si>
    <t>B 6</t>
  </si>
  <si>
    <t>Faltas abonadas</t>
  </si>
  <si>
    <t>B 7</t>
  </si>
  <si>
    <t>Dias de Chuva e outras dificuldades</t>
  </si>
  <si>
    <t>B 8</t>
  </si>
  <si>
    <t>Total do Grupo B</t>
  </si>
  <si>
    <t>C</t>
  </si>
  <si>
    <t>ENCARGOS QUE NÃO RECEBEM INCIDÊNCIA GLOBAL DE A ( % )</t>
  </si>
  <si>
    <t xml:space="preserve">ENCARGOS QUE NÃO RECEBEM INCIDÊNCIA </t>
  </si>
  <si>
    <t>GLOBAL DE A ( % )</t>
  </si>
  <si>
    <t>C 1</t>
  </si>
  <si>
    <t>Depósito por despedida sem justa causa</t>
  </si>
  <si>
    <t>C 2</t>
  </si>
  <si>
    <t>Férias indenizadas</t>
  </si>
  <si>
    <t>C 3</t>
  </si>
  <si>
    <t>Aviso prévio indenizado</t>
  </si>
  <si>
    <t>Indenização Adicional ( Lei 7.238 / 84)</t>
  </si>
  <si>
    <t>C 4</t>
  </si>
  <si>
    <t>Total do Grupo C</t>
  </si>
  <si>
    <t>D</t>
  </si>
  <si>
    <t>REINCIDÊNCIAS</t>
  </si>
  <si>
    <t>D 1</t>
  </si>
  <si>
    <t>Reincidência de A sobre B</t>
  </si>
  <si>
    <t>Total do Grupo D</t>
  </si>
  <si>
    <t>E</t>
  </si>
  <si>
    <t>COMPLEMENTARES</t>
  </si>
  <si>
    <t>COMPLEMENTOS</t>
  </si>
  <si>
    <t>E1</t>
  </si>
  <si>
    <t>vale refeição</t>
  </si>
  <si>
    <t>E2</t>
  </si>
  <si>
    <t>vale transporte</t>
  </si>
  <si>
    <t>E3</t>
  </si>
  <si>
    <t>EPI's</t>
  </si>
  <si>
    <t>seguro de vida coletivo</t>
  </si>
  <si>
    <t>E4</t>
  </si>
  <si>
    <t>Total do Grupo E</t>
  </si>
  <si>
    <t>TOTAL DOS ENCARGOS</t>
  </si>
  <si>
    <r>
      <t xml:space="preserve">TAXAS DE LEIS SOCIAIS NOS CUSTOS DA CONSTRUÇÃO - </t>
    </r>
    <r>
      <rPr>
        <b/>
        <i/>
        <sz val="10"/>
        <color theme="5"/>
        <rFont val="Times New Roman"/>
        <family val="1"/>
      </rPr>
      <t>HORISTAS</t>
    </r>
  </si>
  <si>
    <r>
      <t xml:space="preserve"> </t>
    </r>
    <r>
      <rPr>
        <b/>
        <sz val="10"/>
        <color theme="5"/>
        <rFont val="Times New Roman"/>
        <family val="1"/>
      </rPr>
      <t>MENSALISTAS</t>
    </r>
    <r>
      <rPr>
        <b/>
        <sz val="10"/>
        <rFont val="Times New Roman"/>
        <family val="1"/>
      </rPr>
      <t xml:space="preserve"> - H 40</t>
    </r>
  </si>
  <si>
    <t>PLANILHA DE QUANTITATIVOS</t>
  </si>
  <si>
    <t>UN</t>
  </si>
  <si>
    <t>LOCAL</t>
  </si>
  <si>
    <t>Comp. (m)</t>
  </si>
  <si>
    <t>Largura (m)</t>
  </si>
  <si>
    <t>Altura (m)</t>
  </si>
  <si>
    <t>Área (m²)</t>
  </si>
  <si>
    <t>Quant.</t>
  </si>
  <si>
    <t>TOTAL</t>
  </si>
  <si>
    <t>DEMOLIÇÕES E RETIRADAS</t>
  </si>
  <si>
    <t>TÉRREO BLOCO A</t>
  </si>
  <si>
    <t>1.2</t>
  </si>
  <si>
    <t>TÉRREO BLOCO B</t>
  </si>
  <si>
    <t>1.2.1</t>
  </si>
  <si>
    <t>DEMOLIÇÃO DE ALVENARIA DE BLOCO FURADO, DE FORMA MANUAL, SEM REAPROVEITAMENTO. AF_12/2017</t>
  </si>
  <si>
    <t>Nome do Insumo</t>
  </si>
  <si>
    <t>TÉRREO BLOCO C</t>
  </si>
  <si>
    <t>TÉRREO BLOCO E</t>
  </si>
  <si>
    <t>TÉRREO BLOCO F</t>
  </si>
  <si>
    <t>DEMOLIÇÕES</t>
  </si>
  <si>
    <t>1.1.1</t>
  </si>
  <si>
    <t>1.1.2</t>
  </si>
  <si>
    <t>1.1.2.1</t>
  </si>
  <si>
    <t>1.1.3</t>
  </si>
  <si>
    <t>1.1.4</t>
  </si>
  <si>
    <t>1.1.5</t>
  </si>
  <si>
    <t>1.1.3.1</t>
  </si>
  <si>
    <t>1.1.4.1</t>
  </si>
  <si>
    <t>1.1.5.1</t>
  </si>
  <si>
    <t>RETIRADAS</t>
  </si>
  <si>
    <t xml:space="preserve"> TRANSPORTE HORIZONTAL COM JERICA DE 60 L, DE MASSA/ GRANEL (UNIDADE: M3XKM). AF_07/2019</t>
  </si>
  <si>
    <t>M3xKM</t>
  </si>
  <si>
    <t>1.2.2</t>
  </si>
  <si>
    <t>TRANSPORTE COM CAMINHÃO BASCULANTE DE 6 M³, EM VIA URBANA PAVIMENTADA, DMT ATÉ 30 KM (UNIDADE: M3XKM). AF_07/2020</t>
  </si>
  <si>
    <t>ESQUADRIAS</t>
  </si>
  <si>
    <t>2.1</t>
  </si>
  <si>
    <t>S = taxa representativa de Seguros e Garantias;</t>
  </si>
  <si>
    <t>100701 ADAP</t>
  </si>
  <si>
    <t>KG</t>
  </si>
  <si>
    <t>CHAPA DE ACO GALVANIZADA TRABALHADA, BITOLA GSG 18, E = 1,25 MM (10,00 KG/M2)</t>
  </si>
  <si>
    <t>ARGAMASSA TRAÇO 1:0,5:4,5 (EM VOLUME DE CIMENTO, CAL E AREIA MÉDIA ÚMIDA) PARA ASSENTAMENTO DE ALVENARIA, PREPARO MANUAL. AF_08/2019</t>
  </si>
  <si>
    <t>AUXILIAR DE SERRALHEIRO COM ENCARGOS COMPLEMENTARES</t>
  </si>
  <si>
    <t>FECHADURA DE EMBUTIR PARA PORTA, COMPLETA, ACABAMENTO PADRÃO MÉDIO, COM EXECUÇÃO DE FURO - FORNECIMENTO E INSTALAÇÃO. AF_12/2019</t>
  </si>
  <si>
    <t>UND</t>
  </si>
  <si>
    <t>PINTURA COM TINTA ALQUÍDICA DE ACABAMENTO (ESMALTE SINTÉTICO ACETINADO) PULVERIZADA SOBRE SUPERFÍCIES METÁLICAS (EXCETO PERFIL) EXECUTADO EM OBRA (POR DEMÃO). AF_01/2020</t>
  </si>
  <si>
    <t>PORTA DE FERRO 0,90 X 2,10, DE ABRIR, COM CHAPA DE AÇO GALVANIZADA N° 18, COM GUARNIÇÕES, FECHADURA E PINTURA</t>
  </si>
  <si>
    <t>XXXX</t>
  </si>
  <si>
    <t>90843 ADAP</t>
  </si>
  <si>
    <t>PORTA DE MADEIRA COM SUPERFÍCIE EM PRIMER BRANCO, SEMI-OCA (LEVE OU MÉDIA), 80X210CM, ESPESSURA DE 3,5CM, INCLUSO DOBRADIÇAS - FORNECIMENTO E INSTALAÇÃO. AF_12/2019</t>
  </si>
  <si>
    <t>FECHADURA DE EMBUTIR COM CILINDRO, COMPLETA, ACABAMENTO PADRÃO MÉDIO, INCLUSO EXECUÇÃO DE FURO - FORNECIMENTO E INSTALAÇÃO. AF_12/2019</t>
  </si>
  <si>
    <t>90822 ADAP</t>
  </si>
  <si>
    <t>M</t>
  </si>
  <si>
    <t>BATENTE PARA PORTA DE MADEIRA, FIXAÇÃO COM ESPUMA DE ENCHIMENTO, PADRÃO MÉDIO - FORNECIMENTO E INSTALAÇÃO. AF_12/2019_P</t>
  </si>
  <si>
    <t>ALIZAR DE 6X1,5CM PARA PORTA - FORNECIMENTO E INSTALAÇÃO. AF_12/2019</t>
  </si>
  <si>
    <t>73739/001</t>
  </si>
  <si>
    <t xml:space="preserve">PINTURA ESMALTE ACETINADO EM MADEIRA, DUAS DEMAOS </t>
  </si>
  <si>
    <t>PORTA PRONTA PARA DRYWALL, SUPERFÍCIE EM PRIMER BRANCO DE FÁBRICA, PINTURA EM ESMALTE ACETINADO, BATENTE DE 10CM, ALIZAR DE 6CM, 80 X 210 X 3,5CM</t>
  </si>
  <si>
    <t>PAREDE COM PLACAS DE GESSO ACARTONADO (DRYWALL), PARA USO INTERNO, COM DUAS FACES SIMPLES E ESTRUTURA METÁLICA COM GUIAS SIMPLES, COM VÃOS AF_06/2017_P</t>
  </si>
  <si>
    <t>PINO DE ACO COM ARRUELA CONICA, DIAMETRO ARRUELA = *23* MM E COMP HASTE = *27* MM (ACAO INDIRETA)</t>
  </si>
  <si>
    <t>PLACA / CHAPA DE GESSO ACARTONADO, STANDARD (ST), COR BRANCA, E = 12,5 MM, 1200 X 2400 MM (L X C)</t>
  </si>
  <si>
    <t>PERFIL GUIA, FORMATO U, EM ACO ZINCADO, PARA ESTRUTURA PAREDE DRYWALL, E = 0,5 MM, 70 X 3000 MM (L X C)</t>
  </si>
  <si>
    <t>PERFIL MONTANTE, FORMATO C, EM ACO ZINCADO, PARA ESTRUTURA PAREDE DRYWALL, E = 0,5 MM, 70 X 3000 MM (L X C)</t>
  </si>
  <si>
    <t>FITA DE PAPEL MICROPERFURADO, 50 X 150 MM, PARA TRATAMENTO DE JUNTAS DE CHAPA DE GESSO PARA DRYWALL</t>
  </si>
  <si>
    <t>FITA DE PAPEL REFORCADA COM LAMINA DE METAL PARA REFORCO DE CANTOS DE CHAPA DE GESSO PARA DRYWALL</t>
  </si>
  <si>
    <t>MASSA DE REJUNTE EM PO PARA DRYWALL, A BASE DE GESSO, SECAGEM RAPIDA, PARA TRATAMENTO DE JUNTAS DE CHAPA DE GESSO (NECESSITA ADICAO DE AGUA)</t>
  </si>
  <si>
    <t>PARAFUSO DRY WALL, EM ACO FOSFATIZADO, CABECA TROMBETA E PONTA AGULHA (TA), COMPRIMENTO 25 MM</t>
  </si>
  <si>
    <t>PARAFUSO DRY WALL, EM ACO ZINCADO, CABECA LENTILHA E PONTA BROCA (LB), LARGURA 4,2 MM, COMPRIMENTO 13 MM</t>
  </si>
  <si>
    <t>CENTO</t>
  </si>
  <si>
    <t>MONTADOR DE ESTRUTURA METÁLICA COM ENCARGOS COMPLEMENTARES</t>
  </si>
  <si>
    <t>37586</t>
  </si>
  <si>
    <t>39413</t>
  </si>
  <si>
    <t>39419</t>
  </si>
  <si>
    <t>39422</t>
  </si>
  <si>
    <t>39431</t>
  </si>
  <si>
    <t>39432</t>
  </si>
  <si>
    <t>39434</t>
  </si>
  <si>
    <t>39435</t>
  </si>
  <si>
    <t>39443</t>
  </si>
  <si>
    <t>0,0290000</t>
  </si>
  <si>
    <t>2,1060000</t>
  </si>
  <si>
    <t>0,9093000</t>
  </si>
  <si>
    <t>2,8999000</t>
  </si>
  <si>
    <t>2,5027000</t>
  </si>
  <si>
    <t>0,7925000</t>
  </si>
  <si>
    <t>1,0327000</t>
  </si>
  <si>
    <t>20,0077000</t>
  </si>
  <si>
    <t>0,9149000</t>
  </si>
  <si>
    <t>44,85</t>
  </si>
  <si>
    <t>12,05</t>
  </si>
  <si>
    <t>6,19</t>
  </si>
  <si>
    <t>7,03</t>
  </si>
  <si>
    <t>0,13</t>
  </si>
  <si>
    <t>1,78</t>
  </si>
  <si>
    <t>2,39</t>
  </si>
  <si>
    <t>0,05</t>
  </si>
  <si>
    <t>0,12</t>
  </si>
  <si>
    <t>2.1.1</t>
  </si>
  <si>
    <t>2.2</t>
  </si>
  <si>
    <t>2.2.1</t>
  </si>
  <si>
    <t>2.3</t>
  </si>
  <si>
    <t>2.4</t>
  </si>
  <si>
    <t>2.5</t>
  </si>
  <si>
    <t>2.6</t>
  </si>
  <si>
    <t>TÉRREO BLOCO G</t>
  </si>
  <si>
    <t>2.4.1</t>
  </si>
  <si>
    <t>2.4.2</t>
  </si>
  <si>
    <t>2.5.1</t>
  </si>
  <si>
    <t>2.5.2</t>
  </si>
  <si>
    <t>2.6.1</t>
  </si>
  <si>
    <t>PAREDES E PAINÉIS</t>
  </si>
  <si>
    <t>3.1</t>
  </si>
  <si>
    <t>3.1.1</t>
  </si>
  <si>
    <t>3.2</t>
  </si>
  <si>
    <t>3.2.1</t>
  </si>
  <si>
    <t>3.3</t>
  </si>
  <si>
    <t>3.3.1</t>
  </si>
  <si>
    <t>3.4</t>
  </si>
  <si>
    <t>3.4.1</t>
  </si>
  <si>
    <t>3.5</t>
  </si>
  <si>
    <t>3.5.1</t>
  </si>
  <si>
    <t>3.6</t>
  </si>
  <si>
    <t>3.6.1</t>
  </si>
  <si>
    <t>TELA DE ACO SOLDADA GALVANIZADA/ZINCADA PARA ALVENARIA, FIO D = *1,20 A 1,70* MM, MALHA 15 X 15 MM, (C X L) *50 X 7,5* CM</t>
  </si>
  <si>
    <t>PINO DE ACO COM FURO, HASTE = 27 MM (ACAO DIRETA)</t>
  </si>
  <si>
    <t>BLOCO CERAMICO DE VEDACAO COM FUROS NA VERTICAL, 9 X 19 X 39 CM - 4,5 MPA (NBR 15270)</t>
  </si>
  <si>
    <t>ARGAMASSA TRAÇO 1:2:8 (EM VOLUME DE CIMENTO, CAL E AREIA MÉDIA ÚMIDA) PARA EMBOÇO/MASSA ÚNICA/ASSENTAMENTO DE ALVENARIA DE VEDAÇÃO, PREPARO MANUAL. AF_08/2019</t>
  </si>
  <si>
    <t>CHAPISCO APLICADO EM ALVENARIA (COM PRESENÇA DE VÃOS) E ESTRUTURAS DE CONCRETO DE FACHADA, COM ROLO PARA TEXTURA ACRÍLICA.  ARGAMASSA INDUSTRIALIZADA COM PREPARO EM MISTURADOR 300 KG. AF_06/2014</t>
  </si>
  <si>
    <t>EMBOÇO OU MASSA ÚNICA EM ARGAMASSA TRAÇO 1:2:8, PREPARO MANUAL, APLICADA MANUALMENTE EM PANOS DE FACHADA COM PRESENÇA DE VÃOS, ESPESSURA DE 25 MM. AF_06/2014</t>
  </si>
  <si>
    <t>APLICAÇÃO MANUAL DE MASSA ACRÍLICA EM PAREDES EXTERNAS DE CASAS, DUAS DEMÃOS. AF_05/2017</t>
  </si>
  <si>
    <t>LIXA EM FOLHA PARA PAREDE OU MADEIRA, NUMERO 120 (COR VERMELHA)</t>
  </si>
  <si>
    <t>!EM PROCESSO DE DESATIVACAO!MASSA ACRILICA PARA PAREDES INTERIOR/EXTERIOR</t>
  </si>
  <si>
    <t>PINTOR COM ENCARGOS COMPLEMENTARES</t>
  </si>
  <si>
    <t>APLICAÇÃO MANUAL DE PINTURA COM TINTA LÁTEX ACRÍLICA EM PAREDES, DUAS DEMÃOS. AF_06/2014</t>
  </si>
  <si>
    <t>TINTA ACRILICA PREMIUM, COR BRANCO FOSCO</t>
  </si>
  <si>
    <t>L</t>
  </si>
  <si>
    <t>GL</t>
  </si>
  <si>
    <t>3.4.2</t>
  </si>
  <si>
    <t>3.5.2</t>
  </si>
  <si>
    <t>ALVENARIA DE VEDAÇÃO DE BLOCOS CERÂMICOS FURADOS NA VERTICAL DE 9X19X39CM (ESPESSURA 9CM) DE PAREDES COM ÁREA LÍQUIDA MENOR QUE 6M² COM VÃOS E ARGAMASSA DE ASSENTAMENTO COM PREPARO MANUAL. AF_06/2014</t>
  </si>
  <si>
    <t>REVESTIMENTO</t>
  </si>
  <si>
    <t>4.1</t>
  </si>
  <si>
    <t>4.2</t>
  </si>
  <si>
    <t>4.3</t>
  </si>
  <si>
    <t>4.4</t>
  </si>
  <si>
    <t>4.5</t>
  </si>
  <si>
    <t>4.6</t>
  </si>
  <si>
    <t>4.4.1</t>
  </si>
  <si>
    <t>4.4.2</t>
  </si>
  <si>
    <t>4.5.1</t>
  </si>
  <si>
    <t>4.5.2</t>
  </si>
  <si>
    <t>PINTURA</t>
  </si>
  <si>
    <t>5.1</t>
  </si>
  <si>
    <t>5.2</t>
  </si>
  <si>
    <t>5.3</t>
  </si>
  <si>
    <t>5.4</t>
  </si>
  <si>
    <t>5.5</t>
  </si>
  <si>
    <t>5.6</t>
  </si>
  <si>
    <t>5.4.1</t>
  </si>
  <si>
    <t>5.4.2</t>
  </si>
  <si>
    <t>5.5.1</t>
  </si>
  <si>
    <t>5.5.2</t>
  </si>
  <si>
    <t>AV. JOÃO XXIII, 4500 - RECANTO DAS PALMEIRAS - TERESINA/PI</t>
  </si>
  <si>
    <t>ISS (valor obtido para Teresina/PI, de acordo com a Lei Complementar Municipal nº 4974, de 30 de dezembro de 2003, Anexo VIII cc § 3º, Inciso II do Art. 187 )</t>
  </si>
  <si>
    <t>5.1.1</t>
  </si>
  <si>
    <t>5.1.2</t>
  </si>
  <si>
    <t>5.2.1</t>
  </si>
  <si>
    <t>5.2.2</t>
  </si>
  <si>
    <t>5.3.1</t>
  </si>
  <si>
    <t>5.3.2</t>
  </si>
  <si>
    <t>5.6.1</t>
  </si>
  <si>
    <t>5.6.2</t>
  </si>
  <si>
    <t>4.2.1</t>
  </si>
  <si>
    <t>4.2.2</t>
  </si>
  <si>
    <t>DESCRIÇÃO</t>
  </si>
  <si>
    <t>ORÇAMENTO</t>
  </si>
  <si>
    <t>CRONOGRAMA FÍSICO-FINANCEIRO</t>
  </si>
  <si>
    <t>CURVA ABC</t>
  </si>
  <si>
    <t>CURVA ABC INSUMOS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</si>
  <si>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</si>
  <si>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</si>
  <si>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</si>
  <si>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</si>
  <si>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</si>
  <si>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</si>
  <si>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</si>
  <si>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</si>
  <si>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</si>
  <si>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</si>
  <si>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</si>
  <si>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</si>
  <si>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</si>
  <si>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</si>
  <si>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</si>
  <si>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</si>
  <si>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</si>
  <si>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</si>
  <si>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</si>
  <si>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</si>
  <si>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</si>
  <si>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</si>
  <si>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</si>
  <si>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</si>
  <si>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</si>
  <si>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</si>
  <si>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</si>
  <si>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</si>
  <si>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</si>
  <si>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</si>
  <si>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</si>
  <si>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</si>
  <si>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CUSTO UNIT</t>
  </si>
  <si>
    <t>2.1.2</t>
  </si>
  <si>
    <t>Vol (m³)</t>
  </si>
  <si>
    <t>SUBTOTAL 1:</t>
  </si>
  <si>
    <t>SUBTOTAL 2:</t>
  </si>
  <si>
    <t>MEDIÇÃO 1 (30 DIAS)</t>
  </si>
  <si>
    <t>TOTAL GERAL:</t>
  </si>
  <si>
    <t>1.3</t>
  </si>
  <si>
    <t>1.3.1</t>
  </si>
  <si>
    <t>FORNECIMENTO E INSTALAÇÃO DE MOTOR PARA PORTÃO DESLIZANTE, POTÊNCIA 0,25 HP, ROTAÇÃO MÁXIMA 7.000 RPM, VELOCIDADE DE ABERTURA DE 68M/MIN, MODELO ROSSI DZ4 NITRO OU SIMILAR EQUIVALENTE</t>
  </si>
  <si>
    <t>JOSÉ DE FRANÇA FILHO</t>
  </si>
  <si>
    <t>GTED/SR/PF/PI</t>
  </si>
  <si>
    <t>COTAÇÃO</t>
  </si>
  <si>
    <t>REPARO DE MURO, CERCA ELÉTRICA DE PROTEÇÃO E COMPLEMENTOS</t>
  </si>
  <si>
    <t>RUA MUNDINHO ALMEIDA, SN, BAIRRO NOIVOS (POR TRÁS DO DNIT)</t>
  </si>
  <si>
    <t>MERCADO</t>
  </si>
  <si>
    <t>PLACA DE ADVERTÊNCIA "PERIGO CERCA ELÉTRICA"</t>
  </si>
  <si>
    <t>FIO DE AÇO INOX 0,90MM</t>
  </si>
  <si>
    <t>AUXILIAR DE ELETRICISTA COM ENCARGOS COMPLEMENTARES</t>
  </si>
  <si>
    <t>ELETRICISTA COM ENCARGOS COMPLEMENTARES</t>
  </si>
  <si>
    <t>HASTE INDUSTRIAL TUBO QUADRADO 23X23MM DE 75CM COM 4 ISOLADORES W</t>
  </si>
  <si>
    <t>BIG HASTE INDUSTRIAL CANTONEIRA TUBO QUADRADO 23X23MM, 75CM C/ GANCHOS E 8 ISOLADORES CASTANHA</t>
  </si>
  <si>
    <t>INSTALAÇÃO DE CERCA ELÉTRICA - 4 FIOS</t>
  </si>
  <si>
    <t>INSTALAÇÃO DE CENTRAL DE ALARME</t>
  </si>
  <si>
    <t>CENTRAL DE ALARME E CHOQUE, WI-FI SMART ON, SÁIDA DE TENSÃO CONFIGURÁVEL 20.000/12.000V, COM 3 CONTROLES REMOTOS, NOTIFICAÇÃO/DISPARO VIA SMARTPHONE</t>
  </si>
  <si>
    <t>SIRENE 12V</t>
  </si>
  <si>
    <t>CABO PARA INSTALAÇÃO</t>
  </si>
  <si>
    <t>BATERIA SELADA PARA ALARMES 12V 7A</t>
  </si>
  <si>
    <t>FORNECIMENTO E INSTALAÇÃO DE SENSOR INFRAVERMELHO, COM SUPORTE ARTICULADO, TRÊS NÍVEIS DE FREQUÊNCIA, MODELO INTELBRAS IVA 5080 AT ATIVO OU SIMILAR EQUIVALENTE</t>
  </si>
  <si>
    <t>SINAPI - JULHO/2023 - SEM DESONERAÇÃO</t>
  </si>
  <si>
    <t>DEMOLIÇÃO DE ALVENARIA DE BLOCO FURADO, DE FORMA MANUAL, SEM REAPROVEITAMENTO</t>
  </si>
  <si>
    <t>MUROS CAÍDOS</t>
  </si>
  <si>
    <t>DEMOLIÇÃO DE PILARES E VIGAS EM CONCRETO ARMADO, DE FORMA MANUAL, SEM REAPROVEITAMENTO</t>
  </si>
  <si>
    <t>CANAL DE DRENAGEM</t>
  </si>
  <si>
    <t>REMOÇÃO DE TAPUME/ CHAPAS METÁLICAS E DE MADEIRA, DE FORMA MANUAL, SEM REAPROVEITAMENTO</t>
  </si>
  <si>
    <t>Muro DNIT</t>
  </si>
  <si>
    <t>Muro Reserva</t>
  </si>
  <si>
    <t>TRANSPORTE HORIZONTAL COM JERICA DE 90 L, DE MASSA/ GRANEL (UNIDADE: M3XKM)</t>
  </si>
  <si>
    <t>M3XKM</t>
  </si>
  <si>
    <t>Dist (km)</t>
  </si>
  <si>
    <t>Canal danificado</t>
  </si>
  <si>
    <t>PODA EM ALTURA DE ÁRVORE COM DIÂMETRO DE TRONCO MENOR QUE 0,20</t>
  </si>
  <si>
    <t>PODA DE ÁRVORES/ARBUSTOS</t>
  </si>
  <si>
    <t>MUROS</t>
  </si>
  <si>
    <t>PEDRA ARGAMASSADA COM CIMENTO E AREIA 1:3, 40% DE ARGAMASSA EM VOLUME - AREIA E PEDRA DE MÃO COMERCIAIS - FORNECIMENTO E ASSENTAMENTO</t>
  </si>
  <si>
    <t>C4859</t>
  </si>
  <si>
    <t>MURO DE ALVENARIA COM FUNDAÇÃO, REBOCO 2 FACES, ALT. ÚTIL 2,50 M</t>
  </si>
  <si>
    <t>PROTEÇÃO MECÂNICA DE SUPERFÍCIE HORIZONTAL COM ARGAMASSA DE CIMENTO E AREIA, TRAÇO 1:3, E=2CM</t>
  </si>
  <si>
    <t>2.1.3</t>
  </si>
  <si>
    <t>MURO DE ALVENARIA COM FUNDAÇÃO, REBOCO 2 FACES E PINTURA, ALT. ÚTIL 2,50 M</t>
  </si>
  <si>
    <t>Reparos dos muros existentes</t>
  </si>
  <si>
    <t>INSTALAÇÕES ELÉTRICAS</t>
  </si>
  <si>
    <t>INSTALAÇÃO DE CERCA ELÉTRICA, 4 FIOS 0,90MM, INCLUSIVE HASTES, ISOLADORES E PLACA DE ADVERTÊNCIA</t>
  </si>
  <si>
    <t>Instalação/Reparo de cerca existente</t>
  </si>
  <si>
    <t>SUBTOTAL 3:</t>
  </si>
  <si>
    <t>DRENAGEM</t>
  </si>
  <si>
    <t>CANALETA MEIA CANA PRÉ-MOLDADA DE CONCRETO (D = 60 CM) - FORNECIMENTO E INSTALAÇÃO</t>
  </si>
  <si>
    <t xml:space="preserve"> MURO DE ALVENARIA COM FUNDAÇÃO, REBOCO 2 FACES, ALT. ÚTIL 2,50 M</t>
  </si>
  <si>
    <t>SICRO</t>
  </si>
  <si>
    <t>C1400</t>
  </si>
  <si>
    <t>C2122</t>
  </si>
  <si>
    <t>C0218</t>
  </si>
  <si>
    <t>C0077</t>
  </si>
  <si>
    <t>C0073</t>
  </si>
  <si>
    <t>C0776</t>
  </si>
  <si>
    <t>C0216</t>
  </si>
  <si>
    <t>C2784</t>
  </si>
  <si>
    <t>C0840</t>
  </si>
  <si>
    <t>C0058</t>
  </si>
  <si>
    <t>Teresina, 06 de setembro de 2023</t>
  </si>
  <si>
    <t>Valor do Orçamento: R$ 96.121,82 (noventa e seis mil, cento e vinte e um reais e oitenta e dois centavos)</t>
  </si>
  <si>
    <t>ESTRUTURA</t>
  </si>
  <si>
    <t>TOTAL (30 DIAS)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</si>
</sst>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4" formatCode="_-&quot;R$&quot;\ * #,##0.00_-;\-&quot;R$&quot;\ * #,##0.00_-;_-&quot;R$&quot;\ * &quot;-&quot;??_-;_-@_-"/>
    <numFmt numFmtId="164" formatCode="_-[$R$-416]\ * #,##0.00_-;\-[$R$-416]\ * #,##0.00_-;_-[$R$-416]\ * &quot;-&quot;??_-;_-@_-"/>
    <numFmt numFmtId="165" formatCode="#,##0.0000_);\(#,##0.0000\)"/>
    <numFmt numFmtId="166" formatCode="#,##0.00_);\(#,##0.00\)"/>
    <numFmt numFmtId="167" formatCode="0.000%"/>
    <numFmt numFmtId="168" formatCode="0.000000"/>
    <numFmt numFmtId="169" formatCode="0.0000"/>
    <numFmt numFmtId="170" formatCode="#,##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theme="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name val="Arial"/>
      <family val="2"/>
    </font>
    <font>
      <sz val="11"/>
      <color theme="1"/>
      <name val="Times New Roman"/>
      <family val="1"/>
    </font>
    <font>
      <b/>
      <sz val="10"/>
      <color rgb="FFFF000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</font>
    <font>
      <b/>
      <sz val="11"/>
      <name val="Times New Roman"/>
      <family val="1"/>
    </font>
    <font>
      <i/>
      <sz val="10"/>
      <color theme="1" tint="0.499984740745262"/>
      <name val="Times New Roman"/>
      <family val="1"/>
    </font>
    <font>
      <b/>
      <i/>
      <sz val="10"/>
      <color theme="5"/>
      <name val="Times New Roman"/>
      <family val="1"/>
    </font>
    <font>
      <b/>
      <sz val="10"/>
      <color theme="5"/>
      <name val="Times New Roman"/>
      <family val="1"/>
    </font>
    <font>
      <sz val="10"/>
      <color rgb="FF0000FF"/>
      <name val="Times New Roman"/>
      <family val="1"/>
    </font>
    <font>
      <sz val="8"/>
      <name val="Calibri"/>
      <family val="2"/>
      <scheme val="minor"/>
    </font>
    <font>
      <b/>
      <sz val="12"/>
      <name val="Times New Roman"/>
      <family val="1"/>
    </font>
    <font>
      <b/>
      <sz val="12"/>
      <color theme="0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0"/>
      <color rgb="FFFF0000"/>
      <name val="Times New Roman"/>
      <family val="1"/>
    </font>
    <font>
      <sz val="12"/>
      <color theme="1"/>
      <name val="Times New Roman"/>
      <family val="1"/>
    </font>
  </fonts>
  <fills count="21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5" tint="-0.249977111117893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5" tint="0.7999816888943144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7" fillId="0" borderId="0"/>
    <xf numFmtId="0" fontId="7" fillId="0" borderId="0"/>
  </cellStyleXfs>
  <cellXfs count="27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6" fillId="0" borderId="0" xfId="0" applyFont="1"/>
    <xf numFmtId="0" fontId="6" fillId="0" borderId="6" xfId="0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vertical="center" wrapText="1"/>
    </xf>
    <xf numFmtId="44" fontId="3" fillId="0" borderId="6" xfId="1" applyFont="1" applyFill="1" applyBorder="1" applyAlignment="1">
      <alignment horizontal="center" vertical="center"/>
    </xf>
    <xf numFmtId="166" fontId="3" fillId="0" borderId="6" xfId="0" applyNumberFormat="1" applyFont="1" applyBorder="1" applyAlignment="1">
      <alignment horizontal="center" vertical="center"/>
    </xf>
    <xf numFmtId="44" fontId="2" fillId="0" borderId="7" xfId="0" applyNumberFormat="1" applyFont="1" applyBorder="1" applyAlignment="1">
      <alignment horizontal="center" vertical="center"/>
    </xf>
    <xf numFmtId="44" fontId="2" fillId="0" borderId="6" xfId="0" applyNumberFormat="1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4" fontId="2" fillId="0" borderId="6" xfId="1" applyFont="1" applyFill="1" applyBorder="1" applyAlignment="1">
      <alignment vertical="center"/>
    </xf>
    <xf numFmtId="44" fontId="2" fillId="0" borderId="10" xfId="0" applyNumberFormat="1" applyFont="1" applyBorder="1" applyAlignment="1">
      <alignment horizontal="center" vertical="center"/>
    </xf>
    <xf numFmtId="44" fontId="3" fillId="5" borderId="6" xfId="1" applyFont="1" applyFill="1" applyBorder="1" applyAlignment="1">
      <alignment horizontal="center" vertical="center"/>
    </xf>
    <xf numFmtId="44" fontId="3" fillId="6" borderId="6" xfId="1" applyFont="1" applyFill="1" applyBorder="1" applyAlignment="1">
      <alignment horizontal="center" vertical="center"/>
    </xf>
    <xf numFmtId="44" fontId="3" fillId="7" borderId="6" xfId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6" xfId="0" applyFont="1" applyBorder="1" applyAlignment="1">
      <alignment horizontal="justify" vertical="center"/>
    </xf>
    <xf numFmtId="167" fontId="6" fillId="0" borderId="6" xfId="3" applyNumberFormat="1" applyFont="1" applyBorder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vertical="center"/>
    </xf>
    <xf numFmtId="0" fontId="11" fillId="0" borderId="6" xfId="0" applyFont="1" applyBorder="1" applyAlignment="1">
      <alignment horizontal="right" vertical="center"/>
    </xf>
    <xf numFmtId="167" fontId="11" fillId="0" borderId="6" xfId="3" applyNumberFormat="1" applyFont="1" applyBorder="1" applyAlignment="1">
      <alignment horizontal="center" vertical="center"/>
    </xf>
    <xf numFmtId="9" fontId="6" fillId="0" borderId="0" xfId="2" applyFont="1"/>
    <xf numFmtId="10" fontId="6" fillId="0" borderId="6" xfId="0" applyNumberFormat="1" applyFont="1" applyBorder="1" applyAlignment="1">
      <alignment horizontal="center" vertical="center"/>
    </xf>
    <xf numFmtId="169" fontId="6" fillId="0" borderId="6" xfId="0" applyNumberFormat="1" applyFont="1" applyBorder="1" applyAlignment="1">
      <alignment horizontal="center" vertical="center"/>
    </xf>
    <xf numFmtId="10" fontId="11" fillId="4" borderId="6" xfId="0" applyNumberFormat="1" applyFont="1" applyFill="1" applyBorder="1" applyAlignment="1">
      <alignment horizontal="center" vertical="center"/>
    </xf>
    <xf numFmtId="10" fontId="2" fillId="0" borderId="13" xfId="0" applyNumberFormat="1" applyFont="1" applyBorder="1" applyAlignment="1">
      <alignment horizontal="center" vertical="center"/>
    </xf>
    <xf numFmtId="10" fontId="5" fillId="3" borderId="6" xfId="0" applyNumberFormat="1" applyFont="1" applyFill="1" applyBorder="1" applyAlignment="1">
      <alignment horizontal="center" vertical="center"/>
    </xf>
    <xf numFmtId="0" fontId="5" fillId="3" borderId="5" xfId="0" applyFont="1" applyFill="1" applyBorder="1" applyAlignment="1">
      <alignment vertical="center"/>
    </xf>
    <xf numFmtId="0" fontId="5" fillId="3" borderId="6" xfId="0" applyFont="1" applyFill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right" vertical="center"/>
    </xf>
    <xf numFmtId="164" fontId="3" fillId="0" borderId="6" xfId="1" applyNumberFormat="1" applyFont="1" applyFill="1" applyBorder="1" applyAlignment="1">
      <alignment vertical="center"/>
    </xf>
    <xf numFmtId="164" fontId="3" fillId="0" borderId="7" xfId="0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2" fillId="0" borderId="0" xfId="0" applyFont="1"/>
    <xf numFmtId="10" fontId="2" fillId="0" borderId="0" xfId="0" applyNumberFormat="1" applyFont="1" applyAlignment="1">
      <alignment horizontal="right"/>
    </xf>
    <xf numFmtId="0" fontId="12" fillId="0" borderId="0" xfId="3" applyFont="1"/>
    <xf numFmtId="0" fontId="4" fillId="2" borderId="0" xfId="0" applyFont="1" applyFill="1"/>
    <xf numFmtId="0" fontId="12" fillId="8" borderId="0" xfId="0" applyFont="1" applyFill="1"/>
    <xf numFmtId="49" fontId="3" fillId="0" borderId="0" xfId="3" applyNumberFormat="1" applyFont="1"/>
    <xf numFmtId="0" fontId="14" fillId="0" borderId="0" xfId="3" applyFont="1"/>
    <xf numFmtId="0" fontId="3" fillId="0" borderId="0" xfId="3" applyFont="1"/>
    <xf numFmtId="10" fontId="3" fillId="0" borderId="0" xfId="3" applyNumberFormat="1" applyFont="1" applyAlignment="1">
      <alignment horizontal="right"/>
    </xf>
    <xf numFmtId="49" fontId="12" fillId="0" borderId="0" xfId="3" applyNumberFormat="1" applyFont="1"/>
    <xf numFmtId="10" fontId="12" fillId="0" borderId="0" xfId="3" applyNumberFormat="1" applyFont="1" applyAlignment="1">
      <alignment horizontal="right"/>
    </xf>
    <xf numFmtId="49" fontId="3" fillId="0" borderId="0" xfId="0" applyNumberFormat="1" applyFont="1"/>
    <xf numFmtId="10" fontId="3" fillId="0" borderId="0" xfId="0" applyNumberFormat="1" applyFont="1" applyAlignment="1">
      <alignment horizontal="right"/>
    </xf>
    <xf numFmtId="49" fontId="2" fillId="0" borderId="1" xfId="3" applyNumberFormat="1" applyFont="1" applyBorder="1"/>
    <xf numFmtId="0" fontId="2" fillId="0" borderId="0" xfId="3" applyFont="1"/>
    <xf numFmtId="10" fontId="2" fillId="0" borderId="0" xfId="3" applyNumberFormat="1" applyFont="1" applyAlignment="1">
      <alignment horizontal="right"/>
    </xf>
    <xf numFmtId="49" fontId="2" fillId="0" borderId="1" xfId="0" applyNumberFormat="1" applyFont="1" applyBorder="1"/>
    <xf numFmtId="2" fontId="3" fillId="0" borderId="0" xfId="3" applyNumberFormat="1" applyFont="1" applyAlignment="1">
      <alignment horizontal="right"/>
    </xf>
    <xf numFmtId="10" fontId="17" fillId="0" borderId="0" xfId="3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10" fontId="17" fillId="0" borderId="0" xfId="0" applyNumberFormat="1" applyFont="1" applyAlignment="1">
      <alignment horizontal="right"/>
    </xf>
    <xf numFmtId="2" fontId="3" fillId="0" borderId="0" xfId="3" applyNumberFormat="1" applyFont="1"/>
    <xf numFmtId="2" fontId="3" fillId="0" borderId="0" xfId="0" applyNumberFormat="1" applyFont="1"/>
    <xf numFmtId="49" fontId="2" fillId="0" borderId="0" xfId="3" applyNumberFormat="1" applyFont="1"/>
    <xf numFmtId="0" fontId="2" fillId="9" borderId="0" xfId="3" applyFont="1" applyFill="1"/>
    <xf numFmtId="2" fontId="2" fillId="9" borderId="0" xfId="3" applyNumberFormat="1" applyFont="1" applyFill="1"/>
    <xf numFmtId="10" fontId="2" fillId="9" borderId="0" xfId="3" applyNumberFormat="1" applyFont="1" applyFill="1" applyAlignment="1">
      <alignment horizontal="right"/>
    </xf>
    <xf numFmtId="49" fontId="2" fillId="0" borderId="0" xfId="0" applyNumberFormat="1" applyFont="1"/>
    <xf numFmtId="0" fontId="2" fillId="9" borderId="0" xfId="0" applyFont="1" applyFill="1"/>
    <xf numFmtId="2" fontId="2" fillId="9" borderId="0" xfId="0" applyNumberFormat="1" applyFont="1" applyFill="1"/>
    <xf numFmtId="10" fontId="2" fillId="9" borderId="0" xfId="0" applyNumberFormat="1" applyFont="1" applyFill="1" applyAlignment="1">
      <alignment horizontal="right"/>
    </xf>
    <xf numFmtId="2" fontId="2" fillId="0" borderId="0" xfId="3" applyNumberFormat="1" applyFont="1"/>
    <xf numFmtId="2" fontId="2" fillId="0" borderId="0" xfId="0" applyNumberFormat="1" applyFont="1"/>
    <xf numFmtId="0" fontId="2" fillId="10" borderId="0" xfId="0" applyFont="1" applyFill="1"/>
    <xf numFmtId="10" fontId="2" fillId="10" borderId="0" xfId="0" applyNumberFormat="1" applyFont="1" applyFill="1" applyAlignment="1">
      <alignment horizontal="right"/>
    </xf>
    <xf numFmtId="0" fontId="3" fillId="9" borderId="0" xfId="3" applyFont="1" applyFill="1"/>
    <xf numFmtId="0" fontId="3" fillId="9" borderId="0" xfId="0" applyFont="1" applyFill="1"/>
    <xf numFmtId="0" fontId="8" fillId="3" borderId="5" xfId="0" applyFont="1" applyFill="1" applyBorder="1" applyAlignment="1">
      <alignment horizontal="center" vertical="center"/>
    </xf>
    <xf numFmtId="0" fontId="8" fillId="0" borderId="6" xfId="4" applyFont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/>
    </xf>
    <xf numFmtId="0" fontId="2" fillId="11" borderId="5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right" vertical="center"/>
    </xf>
    <xf numFmtId="0" fontId="2" fillId="11" borderId="7" xfId="0" applyFont="1" applyFill="1" applyBorder="1" applyAlignment="1">
      <alignment horizontal="center" vertical="center"/>
    </xf>
    <xf numFmtId="0" fontId="2" fillId="11" borderId="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170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12" borderId="0" xfId="0" applyFont="1" applyFill="1" applyAlignment="1">
      <alignment horizontal="center" vertical="center"/>
    </xf>
    <xf numFmtId="170" fontId="3" fillId="12" borderId="0" xfId="0" applyNumberFormat="1" applyFont="1" applyFill="1" applyAlignment="1">
      <alignment horizontal="center" vertical="center"/>
    </xf>
    <xf numFmtId="170" fontId="3" fillId="13" borderId="23" xfId="0" applyNumberFormat="1" applyFont="1" applyFill="1" applyBorder="1" applyAlignment="1">
      <alignment horizontal="center" vertical="center"/>
    </xf>
    <xf numFmtId="44" fontId="2" fillId="14" borderId="6" xfId="1" applyFont="1" applyFill="1" applyBorder="1" applyAlignment="1">
      <alignment vertical="center"/>
    </xf>
    <xf numFmtId="49" fontId="2" fillId="14" borderId="6" xfId="0" applyNumberFormat="1" applyFont="1" applyFill="1" applyBorder="1" applyAlignment="1">
      <alignment vertical="center"/>
    </xf>
    <xf numFmtId="0" fontId="2" fillId="14" borderId="6" xfId="0" applyFont="1" applyFill="1" applyBorder="1" applyAlignment="1">
      <alignment horizontal="center" vertical="center"/>
    </xf>
    <xf numFmtId="165" fontId="3" fillId="6" borderId="6" xfId="0" applyNumberFormat="1" applyFont="1" applyFill="1" applyBorder="1" applyAlignment="1">
      <alignment horizontal="center" vertical="center"/>
    </xf>
    <xf numFmtId="165" fontId="3" fillId="5" borderId="6" xfId="0" applyNumberFormat="1" applyFont="1" applyFill="1" applyBorder="1" applyAlignment="1">
      <alignment horizontal="center" vertical="center"/>
    </xf>
    <xf numFmtId="165" fontId="3" fillId="7" borderId="6" xfId="0" applyNumberFormat="1" applyFont="1" applyFill="1" applyBorder="1" applyAlignment="1">
      <alignment horizontal="center" vertical="center"/>
    </xf>
    <xf numFmtId="0" fontId="2" fillId="14" borderId="26" xfId="0" applyFont="1" applyFill="1" applyBorder="1" applyAlignment="1">
      <alignment horizontal="center" vertical="center"/>
    </xf>
    <xf numFmtId="0" fontId="2" fillId="16" borderId="5" xfId="0" applyFont="1" applyFill="1" applyBorder="1" applyAlignment="1">
      <alignment horizontal="center" vertical="center"/>
    </xf>
    <xf numFmtId="0" fontId="2" fillId="16" borderId="6" xfId="0" applyFont="1" applyFill="1" applyBorder="1" applyAlignment="1">
      <alignment horizontal="center" vertical="center"/>
    </xf>
    <xf numFmtId="0" fontId="2" fillId="16" borderId="6" xfId="0" applyFont="1" applyFill="1" applyBorder="1" applyAlignment="1">
      <alignment horizontal="left" vertical="center" wrapText="1"/>
    </xf>
    <xf numFmtId="0" fontId="2" fillId="16" borderId="6" xfId="0" applyFont="1" applyFill="1" applyBorder="1" applyAlignment="1">
      <alignment horizontal="right" vertical="center"/>
    </xf>
    <xf numFmtId="0" fontId="2" fillId="16" borderId="7" xfId="0" applyFont="1" applyFill="1" applyBorder="1" applyAlignment="1">
      <alignment horizontal="center" vertical="center"/>
    </xf>
    <xf numFmtId="10" fontId="5" fillId="3" borderId="6" xfId="0" applyNumberFormat="1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164" fontId="3" fillId="0" borderId="0" xfId="0" applyNumberFormat="1" applyFont="1" applyAlignment="1">
      <alignment vertical="center"/>
    </xf>
    <xf numFmtId="164" fontId="2" fillId="17" borderId="7" xfId="0" applyNumberFormat="1" applyFont="1" applyFill="1" applyBorder="1" applyAlignment="1">
      <alignment vertical="center"/>
    </xf>
    <xf numFmtId="164" fontId="19" fillId="18" borderId="10" xfId="0" applyNumberFormat="1" applyFont="1" applyFill="1" applyBorder="1" applyAlignment="1">
      <alignment vertical="center"/>
    </xf>
    <xf numFmtId="0" fontId="20" fillId="19" borderId="5" xfId="5" applyFont="1" applyFill="1" applyBorder="1" applyAlignment="1">
      <alignment horizontal="center" vertical="center"/>
    </xf>
    <xf numFmtId="0" fontId="20" fillId="19" borderId="6" xfId="5" applyFont="1" applyFill="1" applyBorder="1" applyAlignment="1">
      <alignment horizontal="center" vertical="center"/>
    </xf>
    <xf numFmtId="0" fontId="20" fillId="19" borderId="6" xfId="5" applyFont="1" applyFill="1" applyBorder="1" applyAlignment="1">
      <alignment horizontal="center" vertical="center" wrapText="1"/>
    </xf>
    <xf numFmtId="0" fontId="20" fillId="19" borderId="7" xfId="5" applyFont="1" applyFill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6" xfId="5" applyFont="1" applyBorder="1" applyAlignment="1">
      <alignment vertical="center"/>
    </xf>
    <xf numFmtId="0" fontId="21" fillId="0" borderId="6" xfId="5" applyFont="1" applyBorder="1" applyAlignment="1">
      <alignment horizontal="right" vertical="center"/>
    </xf>
    <xf numFmtId="0" fontId="21" fillId="0" borderId="7" xfId="5" applyFont="1" applyBorder="1" applyAlignment="1">
      <alignment horizontal="right" vertical="center"/>
    </xf>
    <xf numFmtId="0" fontId="21" fillId="8" borderId="5" xfId="5" applyFont="1" applyFill="1" applyBorder="1" applyAlignment="1">
      <alignment horizontal="center" vertical="center"/>
    </xf>
    <xf numFmtId="0" fontId="21" fillId="8" borderId="6" xfId="5" applyFont="1" applyFill="1" applyBorder="1" applyAlignment="1">
      <alignment horizontal="left" vertical="center"/>
    </xf>
    <xf numFmtId="44" fontId="21" fillId="8" borderId="6" xfId="1" applyFont="1" applyFill="1" applyBorder="1" applyAlignment="1">
      <alignment horizontal="right"/>
    </xf>
    <xf numFmtId="0" fontId="21" fillId="20" borderId="5" xfId="5" applyFont="1" applyFill="1" applyBorder="1" applyAlignment="1">
      <alignment horizontal="center" vertical="center"/>
    </xf>
    <xf numFmtId="0" fontId="21" fillId="20" borderId="6" xfId="5" applyFont="1" applyFill="1" applyBorder="1" applyAlignment="1">
      <alignment horizontal="left" vertical="center"/>
    </xf>
    <xf numFmtId="10" fontId="21" fillId="20" borderId="6" xfId="2" applyNumberFormat="1" applyFont="1" applyFill="1" applyBorder="1" applyAlignment="1">
      <alignment horizontal="right"/>
    </xf>
    <xf numFmtId="10" fontId="22" fillId="20" borderId="7" xfId="2" applyNumberFormat="1" applyFont="1" applyFill="1" applyBorder="1" applyAlignment="1">
      <alignment horizontal="right" vertical="center"/>
    </xf>
    <xf numFmtId="0" fontId="21" fillId="8" borderId="8" xfId="5" applyFont="1" applyFill="1" applyBorder="1" applyAlignment="1">
      <alignment horizontal="center"/>
    </xf>
    <xf numFmtId="0" fontId="19" fillId="8" borderId="9" xfId="5" applyFont="1" applyFill="1" applyBorder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21" fillId="0" borderId="5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4" fontId="21" fillId="0" borderId="6" xfId="0" applyNumberFormat="1" applyFont="1" applyBorder="1" applyAlignment="1">
      <alignment horizontal="right" vertical="center"/>
    </xf>
    <xf numFmtId="44" fontId="21" fillId="0" borderId="6" xfId="1" applyFont="1" applyFill="1" applyBorder="1" applyAlignment="1">
      <alignment vertical="center"/>
    </xf>
    <xf numFmtId="44" fontId="21" fillId="0" borderId="7" xfId="1" applyFont="1" applyFill="1" applyBorder="1" applyAlignment="1">
      <alignment vertical="center"/>
    </xf>
    <xf numFmtId="0" fontId="21" fillId="0" borderId="6" xfId="0" applyFont="1" applyBorder="1" applyAlignment="1">
      <alignment horizontal="right" vertical="center"/>
    </xf>
    <xf numFmtId="164" fontId="19" fillId="0" borderId="10" xfId="0" applyNumberFormat="1" applyFont="1" applyBorder="1" applyAlignment="1">
      <alignment vertical="center"/>
    </xf>
    <xf numFmtId="0" fontId="2" fillId="14" borderId="25" xfId="0" applyFont="1" applyFill="1" applyBorder="1" applyAlignment="1">
      <alignment horizontal="center" vertical="center"/>
    </xf>
    <xf numFmtId="0" fontId="2" fillId="14" borderId="5" xfId="0" applyFont="1" applyFill="1" applyBorder="1" applyAlignment="1">
      <alignment horizontal="center" vertical="center"/>
    </xf>
    <xf numFmtId="0" fontId="23" fillId="0" borderId="0" xfId="0" applyFont="1"/>
    <xf numFmtId="0" fontId="9" fillId="0" borderId="6" xfId="0" applyFont="1" applyBorder="1" applyAlignment="1">
      <alignment horizontal="center" vertical="center"/>
    </xf>
    <xf numFmtId="44" fontId="23" fillId="6" borderId="6" xfId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44" fontId="23" fillId="0" borderId="6" xfId="1" applyFont="1" applyFill="1" applyBorder="1" applyAlignment="1">
      <alignment horizontal="center" vertical="center"/>
    </xf>
    <xf numFmtId="44" fontId="9" fillId="0" borderId="6" xfId="0" applyNumberFormat="1" applyFont="1" applyBorder="1" applyAlignment="1">
      <alignment vertical="center"/>
    </xf>
    <xf numFmtId="44" fontId="9" fillId="0" borderId="6" xfId="1" applyFont="1" applyFill="1" applyBorder="1" applyAlignment="1">
      <alignment vertical="center"/>
    </xf>
    <xf numFmtId="44" fontId="23" fillId="7" borderId="6" xfId="1" applyFont="1" applyFill="1" applyBorder="1" applyAlignment="1">
      <alignment horizontal="center" vertical="center"/>
    </xf>
    <xf numFmtId="0" fontId="9" fillId="16" borderId="6" xfId="0" applyFont="1" applyFill="1" applyBorder="1" applyAlignment="1">
      <alignment horizontal="center" vertical="center"/>
    </xf>
    <xf numFmtId="0" fontId="9" fillId="11" borderId="6" xfId="0" applyFont="1" applyFill="1" applyBorder="1" applyAlignment="1">
      <alignment horizontal="center" vertical="center"/>
    </xf>
    <xf numFmtId="164" fontId="23" fillId="0" borderId="6" xfId="1" applyNumberFormat="1" applyFont="1" applyFill="1" applyBorder="1" applyAlignment="1">
      <alignment vertical="center"/>
    </xf>
    <xf numFmtId="0" fontId="23" fillId="0" borderId="0" xfId="0" applyFont="1" applyAlignment="1">
      <alignment vertical="center"/>
    </xf>
    <xf numFmtId="167" fontId="6" fillId="0" borderId="0" xfId="0" applyNumberFormat="1" applyFont="1"/>
    <xf numFmtId="0" fontId="13" fillId="15" borderId="4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4" fontId="0" fillId="0" borderId="0" xfId="1" applyFont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49" fontId="21" fillId="0" borderId="5" xfId="0" applyNumberFormat="1" applyFont="1" applyBorder="1" applyAlignment="1">
      <alignment horizontal="center" vertical="center"/>
    </xf>
    <xf numFmtId="49" fontId="21" fillId="0" borderId="6" xfId="0" applyNumberFormat="1" applyFont="1" applyBorder="1" applyAlignment="1">
      <alignment vertical="center" wrapText="1"/>
    </xf>
    <xf numFmtId="49" fontId="21" fillId="0" borderId="6" xfId="0" applyNumberFormat="1" applyFont="1" applyBorder="1" applyAlignment="1">
      <alignment horizontal="center" vertical="center"/>
    </xf>
    <xf numFmtId="166" fontId="21" fillId="0" borderId="6" xfId="0" applyNumberFormat="1" applyFont="1" applyBorder="1" applyAlignment="1">
      <alignment horizontal="center" vertical="center"/>
    </xf>
    <xf numFmtId="44" fontId="21" fillId="0" borderId="6" xfId="1" applyFont="1" applyFill="1" applyBorder="1" applyAlignment="1">
      <alignment horizontal="center" vertical="center"/>
    </xf>
    <xf numFmtId="165" fontId="21" fillId="6" borderId="6" xfId="0" applyNumberFormat="1" applyFont="1" applyFill="1" applyBorder="1" applyAlignment="1">
      <alignment horizontal="center" vertical="center"/>
    </xf>
    <xf numFmtId="44" fontId="21" fillId="6" borderId="6" xfId="1" applyFont="1" applyFill="1" applyBorder="1" applyAlignment="1">
      <alignment horizontal="center" vertical="center"/>
    </xf>
    <xf numFmtId="44" fontId="19" fillId="0" borderId="6" xfId="0" applyNumberFormat="1" applyFont="1" applyBorder="1" applyAlignment="1">
      <alignment horizontal="center" vertical="center"/>
    </xf>
    <xf numFmtId="0" fontId="24" fillId="0" borderId="6" xfId="0" applyFont="1" applyBorder="1"/>
    <xf numFmtId="4" fontId="24" fillId="0" borderId="6" xfId="0" applyNumberFormat="1" applyFont="1" applyBorder="1" applyAlignment="1">
      <alignment vertical="center"/>
    </xf>
    <xf numFmtId="44" fontId="24" fillId="0" borderId="6" xfId="0" applyNumberFormat="1" applyFont="1" applyBorder="1"/>
    <xf numFmtId="44" fontId="24" fillId="0" borderId="7" xfId="1" applyFont="1" applyBorder="1" applyAlignment="1">
      <alignment horizontal="center" vertical="center"/>
    </xf>
    <xf numFmtId="165" fontId="21" fillId="5" borderId="6" xfId="0" applyNumberFormat="1" applyFont="1" applyFill="1" applyBorder="1" applyAlignment="1">
      <alignment horizontal="center" vertical="center"/>
    </xf>
    <xf numFmtId="44" fontId="21" fillId="5" borderId="6" xfId="1" applyFont="1" applyFill="1" applyBorder="1" applyAlignment="1">
      <alignment horizontal="center" vertical="center"/>
    </xf>
    <xf numFmtId="165" fontId="21" fillId="7" borderId="6" xfId="0" applyNumberFormat="1" applyFont="1" applyFill="1" applyBorder="1" applyAlignment="1">
      <alignment horizontal="center" vertical="center"/>
    </xf>
    <xf numFmtId="44" fontId="21" fillId="7" borderId="6" xfId="1" applyFont="1" applyFill="1" applyBorder="1" applyAlignment="1">
      <alignment horizontal="center" vertical="center"/>
    </xf>
    <xf numFmtId="49" fontId="21" fillId="0" borderId="8" xfId="0" applyNumberFormat="1" applyFont="1" applyBorder="1" applyAlignment="1">
      <alignment horizontal="center" vertical="center"/>
    </xf>
    <xf numFmtId="49" fontId="21" fillId="0" borderId="9" xfId="0" applyNumberFormat="1" applyFont="1" applyBorder="1" applyAlignment="1">
      <alignment vertical="center" wrapText="1"/>
    </xf>
    <xf numFmtId="49" fontId="21" fillId="0" borderId="9" xfId="0" applyNumberFormat="1" applyFont="1" applyBorder="1" applyAlignment="1">
      <alignment horizontal="center" vertical="center"/>
    </xf>
    <xf numFmtId="165" fontId="21" fillId="5" borderId="9" xfId="0" applyNumberFormat="1" applyFont="1" applyFill="1" applyBorder="1" applyAlignment="1">
      <alignment horizontal="center" vertical="center"/>
    </xf>
    <xf numFmtId="44" fontId="21" fillId="5" borderId="9" xfId="1" applyFont="1" applyFill="1" applyBorder="1" applyAlignment="1">
      <alignment horizontal="center" vertical="center"/>
    </xf>
    <xf numFmtId="166" fontId="21" fillId="0" borderId="9" xfId="0" applyNumberFormat="1" applyFont="1" applyBorder="1" applyAlignment="1">
      <alignment horizontal="center" vertical="center"/>
    </xf>
    <xf numFmtId="44" fontId="21" fillId="0" borderId="9" xfId="1" applyFont="1" applyFill="1" applyBorder="1" applyAlignment="1">
      <alignment horizontal="center" vertical="center"/>
    </xf>
    <xf numFmtId="44" fontId="19" fillId="0" borderId="9" xfId="0" applyNumberFormat="1" applyFont="1" applyBorder="1" applyAlignment="1">
      <alignment horizontal="center" vertical="center"/>
    </xf>
    <xf numFmtId="0" fontId="24" fillId="0" borderId="9" xfId="0" applyFont="1" applyBorder="1"/>
    <xf numFmtId="4" fontId="24" fillId="0" borderId="9" xfId="0" applyNumberFormat="1" applyFont="1" applyBorder="1" applyAlignment="1">
      <alignment vertical="center"/>
    </xf>
    <xf numFmtId="44" fontId="24" fillId="0" borderId="9" xfId="0" applyNumberFormat="1" applyFont="1" applyBorder="1"/>
    <xf numFmtId="44" fontId="24" fillId="0" borderId="10" xfId="1" applyFont="1" applyBorder="1" applyAlignment="1">
      <alignment horizontal="center" vertical="center"/>
    </xf>
    <xf numFmtId="0" fontId="8" fillId="0" borderId="6" xfId="4" applyFont="1" applyBorder="1" applyAlignment="1">
      <alignment horizontal="left" vertical="center" wrapText="1"/>
    </xf>
    <xf numFmtId="3" fontId="13" fillId="12" borderId="5" xfId="0" applyNumberFormat="1" applyFont="1" applyFill="1" applyBorder="1" applyAlignment="1">
      <alignment horizontal="center" vertical="center"/>
    </xf>
    <xf numFmtId="0" fontId="13" fillId="12" borderId="7" xfId="0" applyFont="1" applyFill="1" applyBorder="1" applyAlignment="1">
      <alignment horizontal="center" vertical="center"/>
    </xf>
    <xf numFmtId="0" fontId="8" fillId="12" borderId="7" xfId="0" applyFont="1" applyFill="1" applyBorder="1" applyAlignment="1">
      <alignment horizontal="center" vertical="center"/>
    </xf>
    <xf numFmtId="2" fontId="8" fillId="12" borderId="7" xfId="0" applyNumberFormat="1" applyFont="1" applyFill="1" applyBorder="1" applyAlignment="1">
      <alignment horizontal="center" vertical="center"/>
    </xf>
    <xf numFmtId="2" fontId="8" fillId="0" borderId="6" xfId="4" applyNumberFormat="1" applyFont="1" applyBorder="1" applyAlignment="1">
      <alignment horizontal="center" vertical="center"/>
    </xf>
    <xf numFmtId="164" fontId="2" fillId="5" borderId="7" xfId="0" applyNumberFormat="1" applyFont="1" applyFill="1" applyBorder="1" applyAlignment="1">
      <alignment vertical="center"/>
    </xf>
    <xf numFmtId="0" fontId="2" fillId="5" borderId="6" xfId="0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44" fontId="19" fillId="8" borderId="9" xfId="1" applyFont="1" applyFill="1" applyBorder="1" applyAlignment="1">
      <alignment horizontal="right" vertical="center"/>
    </xf>
    <xf numFmtId="44" fontId="19" fillId="8" borderId="7" xfId="1" applyFont="1" applyFill="1" applyBorder="1" applyAlignment="1">
      <alignment horizontal="right" vertical="center"/>
    </xf>
    <xf numFmtId="44" fontId="21" fillId="8" borderId="6" xfId="1" applyFont="1" applyFill="1" applyBorder="1" applyAlignment="1">
      <alignment horizontal="left" vertical="center"/>
    </xf>
    <xf numFmtId="44" fontId="19" fillId="8" borderId="10" xfId="1" applyFont="1" applyFill="1" applyBorder="1" applyAlignment="1">
      <alignment horizontal="right" vertical="center"/>
    </xf>
    <xf numFmtId="0" fontId="2" fillId="12" borderId="9" xfId="0" applyFont="1" applyFill="1" applyBorder="1" applyAlignment="1">
      <alignment horizontal="right" vertical="center"/>
    </xf>
    <xf numFmtId="164" fontId="2" fillId="12" borderId="10" xfId="0" applyNumberFormat="1" applyFont="1" applyFill="1" applyBorder="1" applyAlignment="1">
      <alignment vertical="center"/>
    </xf>
    <xf numFmtId="0" fontId="2" fillId="0" borderId="0" xfId="5" applyFont="1" applyAlignment="1">
      <alignment vertical="center"/>
    </xf>
    <xf numFmtId="165" fontId="3" fillId="0" borderId="6" xfId="0" applyNumberFormat="1" applyFont="1" applyBorder="1" applyAlignment="1">
      <alignment horizontal="center" vertical="center"/>
    </xf>
    <xf numFmtId="10" fontId="19" fillId="20" borderId="7" xfId="2" applyNumberFormat="1" applyFont="1" applyFill="1" applyBorder="1" applyAlignment="1">
      <alignment horizontal="right"/>
    </xf>
    <xf numFmtId="0" fontId="5" fillId="3" borderId="5" xfId="0" applyFont="1" applyFill="1" applyBorder="1" applyAlignment="1">
      <alignment horizontal="center" vertical="center"/>
    </xf>
    <xf numFmtId="0" fontId="2" fillId="0" borderId="0" xfId="5" applyFont="1" applyAlignment="1">
      <alignment horizontal="left" vertical="center"/>
    </xf>
    <xf numFmtId="0" fontId="2" fillId="0" borderId="0" xfId="5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5" borderId="5" xfId="0" applyFont="1" applyFill="1" applyBorder="1" applyAlignment="1">
      <alignment horizontal="right" vertical="center"/>
    </xf>
    <xf numFmtId="0" fontId="2" fillId="5" borderId="6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2" fillId="12" borderId="8" xfId="0" applyFont="1" applyFill="1" applyBorder="1" applyAlignment="1">
      <alignment horizontal="right" vertical="center"/>
    </xf>
    <xf numFmtId="0" fontId="2" fillId="12" borderId="9" xfId="0" applyFont="1" applyFill="1" applyBorder="1" applyAlignment="1">
      <alignment horizontal="right" vertical="center"/>
    </xf>
    <xf numFmtId="10" fontId="5" fillId="3" borderId="6" xfId="2" applyNumberFormat="1" applyFont="1" applyFill="1" applyBorder="1" applyAlignment="1">
      <alignment horizontal="center" vertical="center"/>
    </xf>
    <xf numFmtId="10" fontId="5" fillId="3" borderId="7" xfId="2" applyNumberFormat="1" applyFont="1" applyFill="1" applyBorder="1" applyAlignment="1">
      <alignment horizontal="center" vertical="center"/>
    </xf>
    <xf numFmtId="2" fontId="8" fillId="3" borderId="5" xfId="0" applyNumberFormat="1" applyFont="1" applyFill="1" applyBorder="1" applyAlignment="1">
      <alignment horizontal="right" vertical="center"/>
    </xf>
    <xf numFmtId="2" fontId="8" fillId="3" borderId="6" xfId="0" applyNumberFormat="1" applyFont="1" applyFill="1" applyBorder="1" applyAlignment="1">
      <alignment horizontal="right" vertical="center"/>
    </xf>
    <xf numFmtId="0" fontId="13" fillId="12" borderId="6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15" borderId="2" xfId="0" applyFont="1" applyFill="1" applyBorder="1" applyAlignment="1">
      <alignment horizontal="center" vertical="center"/>
    </xf>
    <xf numFmtId="0" fontId="13" fillId="15" borderId="3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20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2" fillId="0" borderId="22" xfId="0" applyFont="1" applyBorder="1" applyAlignment="1">
      <alignment horizontal="right" vertical="center"/>
    </xf>
    <xf numFmtId="0" fontId="2" fillId="14" borderId="24" xfId="0" applyFont="1" applyFill="1" applyBorder="1" applyAlignment="1">
      <alignment horizontal="center" vertical="center"/>
    </xf>
    <xf numFmtId="0" fontId="2" fillId="14" borderId="25" xfId="0" applyFont="1" applyFill="1" applyBorder="1" applyAlignment="1">
      <alignment horizontal="center" vertical="center"/>
    </xf>
    <xf numFmtId="49" fontId="2" fillId="14" borderId="19" xfId="0" applyNumberFormat="1" applyFont="1" applyFill="1" applyBorder="1" applyAlignment="1">
      <alignment horizontal="center" vertical="center" wrapText="1"/>
    </xf>
    <xf numFmtId="49" fontId="2" fillId="14" borderId="14" xfId="0" applyNumberFormat="1" applyFont="1" applyFill="1" applyBorder="1" applyAlignment="1">
      <alignment horizontal="center" vertical="center" wrapText="1"/>
    </xf>
    <xf numFmtId="49" fontId="2" fillId="14" borderId="17" xfId="0" applyNumberFormat="1" applyFont="1" applyFill="1" applyBorder="1" applyAlignment="1">
      <alignment horizontal="center" vertical="center" wrapText="1"/>
    </xf>
    <xf numFmtId="49" fontId="2" fillId="14" borderId="15" xfId="0" applyNumberFormat="1" applyFont="1" applyFill="1" applyBorder="1" applyAlignment="1">
      <alignment horizontal="center" vertical="center" wrapText="1"/>
    </xf>
    <xf numFmtId="49" fontId="2" fillId="14" borderId="16" xfId="0" applyNumberFormat="1" applyFont="1" applyFill="1" applyBorder="1" applyAlignment="1">
      <alignment horizontal="center" vertical="center" wrapText="1"/>
    </xf>
    <xf numFmtId="49" fontId="2" fillId="14" borderId="18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14" borderId="7" xfId="0" applyFont="1" applyFill="1" applyBorder="1" applyAlignment="1">
      <alignment horizontal="center" vertical="center"/>
    </xf>
    <xf numFmtId="44" fontId="2" fillId="0" borderId="11" xfId="1" applyFont="1" applyFill="1" applyBorder="1" applyAlignment="1">
      <alignment horizontal="center" vertical="center"/>
    </xf>
    <xf numFmtId="44" fontId="2" fillId="0" borderId="12" xfId="1" applyFont="1" applyFill="1" applyBorder="1" applyAlignment="1">
      <alignment horizontal="center" vertical="center"/>
    </xf>
    <xf numFmtId="44" fontId="2" fillId="0" borderId="13" xfId="1" applyFont="1" applyFill="1" applyBorder="1" applyAlignment="1">
      <alignment horizontal="center" vertical="center"/>
    </xf>
    <xf numFmtId="0" fontId="2" fillId="14" borderId="26" xfId="0" applyFont="1" applyFill="1" applyBorder="1" applyAlignment="1">
      <alignment horizontal="center" vertical="center"/>
    </xf>
    <xf numFmtId="0" fontId="2" fillId="14" borderId="5" xfId="0" applyFont="1" applyFill="1" applyBorder="1" applyAlignment="1">
      <alignment horizontal="center" vertical="center"/>
    </xf>
    <xf numFmtId="0" fontId="5" fillId="4" borderId="6" xfId="0" applyFont="1" applyFill="1" applyBorder="1" applyAlignment="1">
      <alignment horizontal="center" vertical="center"/>
    </xf>
    <xf numFmtId="0" fontId="20" fillId="19" borderId="2" xfId="5" applyFont="1" applyFill="1" applyBorder="1" applyAlignment="1">
      <alignment horizontal="center" vertical="center"/>
    </xf>
    <xf numFmtId="0" fontId="20" fillId="19" borderId="3" xfId="5" applyFont="1" applyFill="1" applyBorder="1" applyAlignment="1">
      <alignment horizontal="center" vertical="center"/>
    </xf>
    <xf numFmtId="0" fontId="20" fillId="19" borderId="4" xfId="5" applyFont="1" applyFill="1" applyBorder="1" applyAlignment="1">
      <alignment horizontal="center" vertical="center"/>
    </xf>
    <xf numFmtId="0" fontId="19" fillId="18" borderId="8" xfId="0" applyFont="1" applyFill="1" applyBorder="1" applyAlignment="1">
      <alignment horizontal="right" vertical="center"/>
    </xf>
    <xf numFmtId="0" fontId="19" fillId="18" borderId="9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20" xfId="0" applyFont="1" applyBorder="1" applyAlignment="1">
      <alignment horizontal="right" vertical="center"/>
    </xf>
    <xf numFmtId="0" fontId="19" fillId="0" borderId="21" xfId="0" applyFont="1" applyBorder="1" applyAlignment="1">
      <alignment horizontal="right" vertical="center"/>
    </xf>
    <xf numFmtId="0" fontId="19" fillId="0" borderId="22" xfId="0" applyFont="1" applyBorder="1" applyAlignment="1">
      <alignment horizontal="right" vertical="center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" fillId="17" borderId="5" xfId="0" applyFont="1" applyFill="1" applyBorder="1" applyAlignment="1">
      <alignment horizontal="right" vertical="center"/>
    </xf>
    <xf numFmtId="0" fontId="2" fillId="17" borderId="6" xfId="0" applyFont="1" applyFill="1" applyBorder="1" applyAlignment="1">
      <alignment horizontal="right" vertical="center"/>
    </xf>
  </cellXfs>
  <cellStyles count="6">
    <cellStyle name="Moeda" xfId="1" builtinId="4"/>
    <cellStyle name="Normal" xfId="0" builtinId="0"/>
    <cellStyle name="Normal 2" xfId="3"/>
    <cellStyle name="Normal 2 10" xfId="5"/>
    <cellStyle name="Normal 4" xfId="4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ranca.jff\Downloads\RExperts-Orcamento-Composicao-de-Custo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_Orcamento"/>
      <sheetName val="Curva_ABC"/>
      <sheetName val="Lista_de_materiais"/>
      <sheetName val="BD_Composicoes"/>
      <sheetName val="BD_Insumos"/>
      <sheetName val="Calculo_Encargos"/>
      <sheetName val="Calculo_BDI"/>
    </sheetNames>
    <sheetDataSet>
      <sheetData sheetId="0"/>
      <sheetData sheetId="1"/>
      <sheetData sheetId="2"/>
      <sheetData sheetId="3"/>
      <sheetData sheetId="4">
        <row r="1">
          <cell r="C1">
            <v>0</v>
          </cell>
          <cell r="D1">
            <v>0</v>
          </cell>
        </row>
        <row r="2">
          <cell r="C2" t="str">
            <v>DESCRIÇÃO</v>
          </cell>
          <cell r="D2" t="str">
            <v>Unidade</v>
          </cell>
        </row>
        <row r="3">
          <cell r="C3" t="str">
            <v>AJUDANTE GERAL (SGSP)</v>
          </cell>
          <cell r="D3" t="str">
            <v>H</v>
          </cell>
        </row>
        <row r="4">
          <cell r="C4" t="str">
            <v>ELETROTÉCNICO MONTADOR (SGSP)</v>
          </cell>
          <cell r="D4" t="str">
            <v>H</v>
          </cell>
        </row>
        <row r="5">
          <cell r="C5" t="str">
            <v>ENGENHEIRO CIVIL/ ARQUITETO CONSULTOR - 20 ANOS DE EXPERIÊNCIA (SGSP)</v>
          </cell>
          <cell r="D5" t="str">
            <v>H</v>
          </cell>
        </row>
        <row r="6">
          <cell r="C6" t="str">
            <v>FISCAL DE OBRAS (SGSP)</v>
          </cell>
          <cell r="D6" t="str">
            <v>H</v>
          </cell>
        </row>
        <row r="7">
          <cell r="C7" t="str">
            <v>PROJETISTA - SEM CURSO SUPERIOR, COM MAIS DE 5 ANOS DE EXPERIÊNCIA (SGSP)</v>
          </cell>
          <cell r="D7" t="str">
            <v>H</v>
          </cell>
        </row>
        <row r="8">
          <cell r="C8" t="str">
            <v>ENGENHEIRO CIVIL/ ARQUITETO COORDENADOR SETORIAL - 20 ANOS EXPERIÊNCIA (SGSP)</v>
          </cell>
          <cell r="D8" t="str">
            <v>H</v>
          </cell>
        </row>
        <row r="9">
          <cell r="C9" t="str">
            <v>ENGENHEIRO CIVIL/ ARQUITETO COORDENADOR GERAL - 20 ANOS EXPERIÊNCIA (SGSP)</v>
          </cell>
          <cell r="D9" t="str">
            <v>H</v>
          </cell>
        </row>
        <row r="10">
          <cell r="C10" t="str">
            <v>ENGENHEIRO/ ARQUITETO SÊNIOR - MAIS DE 15 ANOS DE EXPERIÊNCIA (SGSP)</v>
          </cell>
          <cell r="D10" t="str">
            <v>H</v>
          </cell>
        </row>
        <row r="11">
          <cell r="C11" t="str">
            <v>ENGENHEIRO/ ARQUITETO PLENO - DE 5 A 15 ANOS DE EXPERIÊNCIA (SGSP)</v>
          </cell>
          <cell r="D11" t="str">
            <v>H</v>
          </cell>
        </row>
        <row r="12">
          <cell r="C12" t="str">
            <v>ENGENHEIRO/ ARQUITETO JÚNIOR - ATÉ 5 ANOS DE EXPERIÊNCIA (SGSP)</v>
          </cell>
          <cell r="D12" t="str">
            <v>H</v>
          </cell>
        </row>
        <row r="13">
          <cell r="C13" t="str">
            <v>TÉCNICO - NÍVEL MÉDIO (FORMAÇÃO EM EDIFICAÇÕES OU CONSTRUÇÃO CIVIL) (SGSP)</v>
          </cell>
          <cell r="D13" t="str">
            <v>H</v>
          </cell>
        </row>
        <row r="14">
          <cell r="C14" t="str">
            <v>AJUDANTE OU AUXILIAR DE TOPOGRAFIA (SGSP)</v>
          </cell>
          <cell r="D14" t="str">
            <v>H</v>
          </cell>
        </row>
        <row r="15">
          <cell r="C15" t="str">
            <v>TECNÓLOGO COM 5 A 10 ANOS DE EXPERIÊNCIA, COM FORMAÇÃO EM EDIFICAÇÕES</v>
          </cell>
          <cell r="D15" t="str">
            <v>H</v>
          </cell>
        </row>
        <row r="16">
          <cell r="C16" t="str">
            <v>DIGITADOR (SGSP)</v>
          </cell>
          <cell r="D16" t="str">
            <v>H</v>
          </cell>
        </row>
        <row r="17">
          <cell r="C17" t="str">
            <v>DESENHISTA CADISTA  (SGSP)</v>
          </cell>
          <cell r="D17" t="str">
            <v>H</v>
          </cell>
        </row>
        <row r="18">
          <cell r="C18" t="str">
            <v>DESENHISTA (SGSP)</v>
          </cell>
          <cell r="D18" t="str">
            <v>H</v>
          </cell>
        </row>
        <row r="19">
          <cell r="C19" t="str">
            <v>DESENHISTA DE TOPOGRAFIA - NÍVEL TÉCNICO (SGSP)</v>
          </cell>
          <cell r="D19" t="str">
            <v>H</v>
          </cell>
        </row>
        <row r="20">
          <cell r="C20" t="str">
            <v>DESENHISTA PROJETISTA (SGSP)</v>
          </cell>
          <cell r="D20" t="str">
            <v>H</v>
          </cell>
        </row>
        <row r="21">
          <cell r="C21" t="str">
            <v>SECRETÁRIA EXECUTIVA / DIRETORIA (SÓ PORTUGUÊS) (SGSP)</v>
          </cell>
          <cell r="D21" t="str">
            <v>H</v>
          </cell>
        </row>
        <row r="22">
          <cell r="C22" t="str">
            <v>SECRETÁRIA JÚNIOR (SGSP)</v>
          </cell>
          <cell r="D22" t="str">
            <v>H</v>
          </cell>
        </row>
        <row r="23">
          <cell r="C23" t="str">
            <v>MENSAGEIRO - OFFICE-BOY (SGSP)</v>
          </cell>
          <cell r="D23" t="str">
            <v>H</v>
          </cell>
        </row>
        <row r="24">
          <cell r="C24" t="str">
            <v>AUXILIAR DE LABORATÓRIO (SGSP)</v>
          </cell>
          <cell r="D24" t="str">
            <v>H</v>
          </cell>
        </row>
        <row r="25">
          <cell r="C25" t="str">
            <v>CALCULISTA DE TOPOGRAFIA (SGSP)</v>
          </cell>
          <cell r="D25" t="str">
            <v>H</v>
          </cell>
        </row>
        <row r="26">
          <cell r="C26" t="str">
            <v>LABORATORISTA (SGSP)</v>
          </cell>
          <cell r="D26" t="str">
            <v>H</v>
          </cell>
        </row>
        <row r="27">
          <cell r="C27" t="str">
            <v>TOPÓGRAFO (SGSP)</v>
          </cell>
          <cell r="D27" t="str">
            <v>H</v>
          </cell>
        </row>
        <row r="28">
          <cell r="C28" t="str">
            <v>SONDADOR (SGSP)</v>
          </cell>
          <cell r="D28" t="str">
            <v>H</v>
          </cell>
        </row>
        <row r="29">
          <cell r="C29" t="str">
            <v>SONDADOR DE ROTATIVA (SGSP)</v>
          </cell>
          <cell r="D29" t="str">
            <v>H</v>
          </cell>
        </row>
        <row r="30">
          <cell r="C30" t="str">
            <v>PROGRAMADOR DE COMPUTADOR JÚNIOR - NÍVEL MÉDIO (SGSP)</v>
          </cell>
          <cell r="D30" t="str">
            <v>H</v>
          </cell>
        </row>
        <row r="31">
          <cell r="C31" t="str">
            <v>CARPINTEIRO (SGSP)</v>
          </cell>
          <cell r="D31" t="str">
            <v>H</v>
          </cell>
        </row>
        <row r="32">
          <cell r="C32" t="str">
            <v>NIVELADOR (SGSP)</v>
          </cell>
          <cell r="D32" t="str">
            <v>H</v>
          </cell>
        </row>
        <row r="33">
          <cell r="C33" t="str">
            <v>AJUDANTE GERAL (SGSP)</v>
          </cell>
          <cell r="D33" t="str">
            <v>H</v>
          </cell>
        </row>
        <row r="34">
          <cell r="C34" t="str">
            <v>ESGOTEIRO (SGSP)</v>
          </cell>
          <cell r="D34" t="str">
            <v>H</v>
          </cell>
        </row>
        <row r="35">
          <cell r="C35" t="str">
            <v>POCEIRO - EXECUTA ESCAVAÇÃO A CÉU ABERTO (SGSP)</v>
          </cell>
          <cell r="D35" t="str">
            <v>H</v>
          </cell>
        </row>
        <row r="36">
          <cell r="C36" t="str">
            <v>AJUDANTE DE POCEIRO - EXECUTA ESCAVAÇÃO A CÉU ABERTO (SGSP)</v>
          </cell>
          <cell r="D36" t="str">
            <v>H</v>
          </cell>
        </row>
        <row r="37">
          <cell r="C37" t="str">
            <v>CARPINTEIRO (SGSP)</v>
          </cell>
          <cell r="D37" t="str">
            <v>H</v>
          </cell>
        </row>
        <row r="38">
          <cell r="C38" t="str">
            <v>AJUDANTE DE CARPINTEIRO (SGSP)</v>
          </cell>
          <cell r="D38" t="str">
            <v>H</v>
          </cell>
        </row>
        <row r="39">
          <cell r="C39" t="str">
            <v>FERREIRO (SGSP)</v>
          </cell>
          <cell r="D39" t="str">
            <v>H</v>
          </cell>
        </row>
        <row r="40">
          <cell r="C40" t="str">
            <v>AJUDANTE DE FERREIRO - ARMADOR (SGSP)</v>
          </cell>
          <cell r="D40" t="str">
            <v>H</v>
          </cell>
        </row>
        <row r="41">
          <cell r="C41" t="str">
            <v>PEDREIRO (SGSP)</v>
          </cell>
          <cell r="D41" t="str">
            <v>H</v>
          </cell>
        </row>
        <row r="42">
          <cell r="C42" t="str">
            <v>APLICADOR DE IMPERMEABILIZAÇÃO (OFICIAL IMPERMEABILIZADOR)(SGSP)</v>
          </cell>
          <cell r="D42" t="str">
            <v>H</v>
          </cell>
        </row>
        <row r="43">
          <cell r="C43" t="str">
            <v>ENCANADOR (SGSP)</v>
          </cell>
          <cell r="D43" t="str">
            <v>H</v>
          </cell>
        </row>
        <row r="44">
          <cell r="C44" t="str">
            <v>AJUDANTE DE ENCANADOR (SGSP)</v>
          </cell>
          <cell r="D44" t="str">
            <v>H</v>
          </cell>
        </row>
        <row r="45">
          <cell r="C45" t="str">
            <v>ELETRICISTA (SGSP)</v>
          </cell>
          <cell r="D45" t="str">
            <v>H</v>
          </cell>
        </row>
        <row r="46">
          <cell r="C46" t="str">
            <v>AJUDANTE DE ELETRICISTA (SGSP)</v>
          </cell>
          <cell r="D46" t="str">
            <v>H</v>
          </cell>
        </row>
        <row r="47">
          <cell r="C47" t="str">
            <v>SERRALHEIRO (SGSP)</v>
          </cell>
          <cell r="D47" t="str">
            <v>H</v>
          </cell>
        </row>
        <row r="48">
          <cell r="C48" t="str">
            <v>AJUDANTE DE SERRALHEIRO (SGSP)</v>
          </cell>
          <cell r="D48" t="str">
            <v>H</v>
          </cell>
        </row>
        <row r="49">
          <cell r="C49" t="str">
            <v>AZULEJISTA (SGSP)</v>
          </cell>
          <cell r="D49" t="str">
            <v>H</v>
          </cell>
        </row>
        <row r="50">
          <cell r="C50" t="str">
            <v>CALCETEIRO - ASSENTADOR DE GUIAS (SGSP)</v>
          </cell>
          <cell r="D50" t="str">
            <v>H</v>
          </cell>
        </row>
        <row r="51">
          <cell r="C51" t="str">
            <v>VIDRACEIRO COMUM (SGSP)</v>
          </cell>
          <cell r="D51" t="str">
            <v>H</v>
          </cell>
        </row>
        <row r="52">
          <cell r="C52" t="str">
            <v>PINTOR (SGSP)</v>
          </cell>
          <cell r="D52" t="str">
            <v>H</v>
          </cell>
        </row>
        <row r="53">
          <cell r="C53" t="str">
            <v>AJUDANTE DE PINTOR (SGSP)</v>
          </cell>
          <cell r="D53" t="str">
            <v>H</v>
          </cell>
        </row>
        <row r="54">
          <cell r="C54" t="str">
            <v>MARCENEIRO (SGSP)</v>
          </cell>
          <cell r="D54" t="str">
            <v>H</v>
          </cell>
        </row>
        <row r="55">
          <cell r="C55" t="str">
            <v>AJUDANTE DE MARCENEIRO (SGSP)</v>
          </cell>
          <cell r="D55" t="str">
            <v>H</v>
          </cell>
        </row>
        <row r="56">
          <cell r="C56" t="str">
            <v>JARDINEIRO (SGSP)</v>
          </cell>
          <cell r="D56" t="str">
            <v>H</v>
          </cell>
        </row>
        <row r="57">
          <cell r="C57" t="str">
            <v>AJUDANTE DE JARDINEIRO (SGSP)</v>
          </cell>
          <cell r="D57" t="str">
            <v>H</v>
          </cell>
        </row>
        <row r="58">
          <cell r="C58" t="str">
            <v>SERVENTE (SGSP)</v>
          </cell>
          <cell r="D58" t="str">
            <v>H</v>
          </cell>
        </row>
        <row r="59">
          <cell r="C59" t="str">
            <v>AJUDANTE DE SOLDADOR DE ESTRUTURA COMUM (SGSP)</v>
          </cell>
          <cell r="D59" t="str">
            <v>H</v>
          </cell>
        </row>
        <row r="60">
          <cell r="C60" t="str">
            <v>ARMADOR  - OFICIAL FERREIRO (SGSP)</v>
          </cell>
          <cell r="D60" t="str">
            <v>H</v>
          </cell>
        </row>
        <row r="61">
          <cell r="C61" t="str">
            <v>ARMADOR PARA PROTENDIDO (SGSP)</v>
          </cell>
          <cell r="D61" t="str">
            <v>H</v>
          </cell>
        </row>
        <row r="62">
          <cell r="C62" t="str">
            <v>ASCENSORISTA DE ELEVADOR (SGSP)</v>
          </cell>
          <cell r="D62" t="str">
            <v>H</v>
          </cell>
        </row>
        <row r="63">
          <cell r="C63" t="str">
            <v>CABO DE FOGO (SGSP)</v>
          </cell>
          <cell r="D63" t="str">
            <v>H</v>
          </cell>
        </row>
        <row r="64">
          <cell r="C64" t="str">
            <v>ELETRICISTA DE MANUTENÇÃO (SGSP)</v>
          </cell>
          <cell r="D64" t="str">
            <v>H</v>
          </cell>
        </row>
        <row r="65">
          <cell r="C65" t="str">
            <v>ELETRICISTA DE ILUMINAÇÃO (SGSP)</v>
          </cell>
          <cell r="D65" t="str">
            <v>H</v>
          </cell>
        </row>
        <row r="66">
          <cell r="C66" t="str">
            <v>ENCARREGADO DE OBRA (SGSP)</v>
          </cell>
          <cell r="D66" t="str">
            <v>H</v>
          </cell>
        </row>
        <row r="67">
          <cell r="C67" t="str">
            <v>ENCARREGADO DE LIMPEZA PREDIAL (SGSP)</v>
          </cell>
          <cell r="D67" t="str">
            <v>H</v>
          </cell>
        </row>
        <row r="68">
          <cell r="C68" t="str">
            <v>JATISTA - JATO DE ABRASIVOS (SGSP)</v>
          </cell>
          <cell r="D68" t="str">
            <v>H</v>
          </cell>
        </row>
        <row r="69">
          <cell r="C69" t="str">
            <v>MAÇARIQUEIRO (SGSP)</v>
          </cell>
          <cell r="D69" t="str">
            <v>H</v>
          </cell>
        </row>
        <row r="70">
          <cell r="C70" t="str">
            <v>MANGOTEIRO (SGSP)</v>
          </cell>
          <cell r="D70" t="str">
            <v>H</v>
          </cell>
        </row>
        <row r="71">
          <cell r="C71" t="str">
            <v>MONTADOR DE ESCORAMENTO METÁLICO (SGSP)</v>
          </cell>
          <cell r="D71" t="str">
            <v>H</v>
          </cell>
        </row>
        <row r="72">
          <cell r="C72" t="str">
            <v>MOTORISTA DE CAMINHÃO - PESO BRUTO ATÉ 15 TON. (SGSP)</v>
          </cell>
          <cell r="D72" t="str">
            <v>H</v>
          </cell>
        </row>
        <row r="73">
          <cell r="C73" t="str">
            <v>MOTORISTA DE CARRETA (SGSP)</v>
          </cell>
          <cell r="D73" t="str">
            <v>H</v>
          </cell>
        </row>
        <row r="74">
          <cell r="C74" t="str">
            <v>MOTORISTA DE CONDUÇÃO PESSOAL (GOL OU SIMILAR) (SGSP)</v>
          </cell>
          <cell r="D74" t="str">
            <v>H</v>
          </cell>
        </row>
        <row r="75">
          <cell r="C75" t="str">
            <v>OFICIAL DE RECUPERAÇÃO DE ESTRUTURA DE CONCRETO  (SGSP)</v>
          </cell>
          <cell r="D75" t="str">
            <v>H</v>
          </cell>
        </row>
        <row r="76">
          <cell r="C76" t="str">
            <v>OPERADOR DE BATE-ESTACA (SGSP)</v>
          </cell>
          <cell r="D76" t="str">
            <v>H</v>
          </cell>
        </row>
        <row r="77">
          <cell r="C77" t="str">
            <v>OPERADOR DE BOMBAS PARA CONCRETO (SGSP)</v>
          </cell>
          <cell r="D77" t="str">
            <v>H</v>
          </cell>
        </row>
        <row r="78">
          <cell r="C78" t="str">
            <v>OPERADOR DE COMPACTADOR MANUAL (SGSP)</v>
          </cell>
          <cell r="D78" t="str">
            <v>H</v>
          </cell>
        </row>
        <row r="79">
          <cell r="C79" t="str">
            <v>OPERADOR DE COMPRESSOR DE AR (SGSP)</v>
          </cell>
          <cell r="D79" t="str">
            <v>H</v>
          </cell>
        </row>
        <row r="80">
          <cell r="C80" t="str">
            <v>OPERADOR DE DISTRIBUIDOR DE BETUME (SGSP)</v>
          </cell>
          <cell r="D80" t="str">
            <v>H</v>
          </cell>
        </row>
        <row r="81">
          <cell r="C81" t="str">
            <v>OPERADOR DE ESCAVADEIRA (ESTEIRA OU RODAS) (SGSP)</v>
          </cell>
          <cell r="D81" t="str">
            <v>H</v>
          </cell>
        </row>
        <row r="82">
          <cell r="C82" t="str">
            <v>OPERADOR DE FRESADORA (SGSP)</v>
          </cell>
          <cell r="D82" t="str">
            <v>H</v>
          </cell>
        </row>
        <row r="83">
          <cell r="C83" t="str">
            <v>OPERADOR DE GUINDASTE (SGSP)</v>
          </cell>
          <cell r="D83" t="str">
            <v>H</v>
          </cell>
        </row>
        <row r="84">
          <cell r="C84" t="str">
            <v>OPERADOR DE MÁQUINA DE CONCRETO PROJETADO (SGSP)</v>
          </cell>
          <cell r="D84" t="str">
            <v>H</v>
          </cell>
        </row>
        <row r="85">
          <cell r="C85" t="str">
            <v>OPERADOR DE MOTONIVELADORA (SGSP)</v>
          </cell>
          <cell r="D85" t="str">
            <v>H</v>
          </cell>
        </row>
        <row r="86">
          <cell r="C86" t="str">
            <v>OPERADOR DE PÁ CARREGADEIRA (ESTEIRA OU RODAS) (SGSP)</v>
          </cell>
          <cell r="D86" t="str">
            <v>H</v>
          </cell>
        </row>
        <row r="87">
          <cell r="C87" t="str">
            <v>OPERADOR DE RETRO-ESCAVADEIRA (ESTEIRA OU RODAS) (SGSP)</v>
          </cell>
          <cell r="D87" t="str">
            <v>H</v>
          </cell>
        </row>
        <row r="88">
          <cell r="C88" t="str">
            <v>OPERADOR DE ROLO COMPACTADOR (LISO, PNEUS E PÉ-DE-CARNEIRO) (SGSP)</v>
          </cell>
          <cell r="D88" t="str">
            <v>H</v>
          </cell>
        </row>
        <row r="89">
          <cell r="C89" t="str">
            <v>MARTELETEIRO - OPERADOR DE MARTELETE (SGSP)</v>
          </cell>
          <cell r="D89" t="str">
            <v>H</v>
          </cell>
        </row>
        <row r="90">
          <cell r="C90" t="str">
            <v>OPERADOR DE TRATOR DE PNEUS (SGSP)</v>
          </cell>
          <cell r="D90" t="str">
            <v>H</v>
          </cell>
        </row>
        <row r="91">
          <cell r="C91" t="str">
            <v>OPERADOR DE USINA DE ASFALTO (SGSP)</v>
          </cell>
          <cell r="D91" t="str">
            <v>H</v>
          </cell>
        </row>
        <row r="92">
          <cell r="C92" t="str">
            <v>OPERADOR DE USINA DE CONCRETO (SGSP)</v>
          </cell>
          <cell r="D92" t="str">
            <v>H</v>
          </cell>
        </row>
        <row r="93">
          <cell r="C93" t="str">
            <v>OPERADOR DE VIBROACABADORA (SGSP)</v>
          </cell>
          <cell r="D93" t="str">
            <v>H</v>
          </cell>
        </row>
        <row r="94">
          <cell r="C94" t="str">
            <v>PEDREIRO DE ACABAMENTO (SGSP)</v>
          </cell>
          <cell r="D94" t="str">
            <v>H</v>
          </cell>
        </row>
        <row r="95">
          <cell r="C95" t="str">
            <v>RASTELEIRO (SGSP)</v>
          </cell>
          <cell r="D95" t="str">
            <v>H</v>
          </cell>
        </row>
        <row r="96">
          <cell r="C96" t="str">
            <v>SOLDADOR (SGSP)</v>
          </cell>
          <cell r="D96" t="str">
            <v>H</v>
          </cell>
        </row>
        <row r="97">
          <cell r="C97" t="str">
            <v>VIGIA DE CANTEIRO DE OBRA - DIURNO (SGSP)</v>
          </cell>
          <cell r="D97" t="str">
            <v>H</v>
          </cell>
        </row>
        <row r="98">
          <cell r="C98" t="str">
            <v>VIGILANTE DE PRÉDIO - DIURNO (SGSP)</v>
          </cell>
          <cell r="D98" t="str">
            <v>H</v>
          </cell>
        </row>
        <row r="99">
          <cell r="C99" t="str">
            <v>VIGILANTE DE PRÉDIO - NOTURNO (SGSP)</v>
          </cell>
          <cell r="D99" t="str">
            <v>H</v>
          </cell>
        </row>
        <row r="100">
          <cell r="C100" t="str">
            <v>MOTORISTA DE VEÍCULO LEVE - KOMBI, PICK-UP OU SIMILAR (SGSP)</v>
          </cell>
          <cell r="D100" t="str">
            <v>H</v>
          </cell>
        </row>
        <row r="101">
          <cell r="C101" t="str">
            <v>MONTADOR DE DEFENSA (SGSP)</v>
          </cell>
          <cell r="D101" t="str">
            <v>H</v>
          </cell>
        </row>
        <row r="102">
          <cell r="C102" t="str">
            <v>MONTADOR DE ESTRUTURA METÁLICA (SGSP)</v>
          </cell>
          <cell r="D102" t="str">
            <v>H</v>
          </cell>
        </row>
        <row r="103">
          <cell r="C103" t="str">
            <v>FRENTISTA DE ESCAVAÇÃO SUBTERRÂNEA (SGSP)</v>
          </cell>
          <cell r="D103" t="str">
            <v>H</v>
          </cell>
        </row>
        <row r="104">
          <cell r="C104" t="str">
            <v>INJETADOR - OFICIAL DE INJEÇÃO (SGSP)</v>
          </cell>
          <cell r="D104" t="str">
            <v>H</v>
          </cell>
        </row>
        <row r="105">
          <cell r="C105" t="str">
            <v>PROTENDEDOR (SGSP)</v>
          </cell>
          <cell r="D105" t="str">
            <v>H</v>
          </cell>
        </row>
        <row r="106">
          <cell r="C106" t="str">
            <v>MOTORISTA DE CAMINHÃO MUNCK (SGSP)</v>
          </cell>
          <cell r="D106" t="str">
            <v>H</v>
          </cell>
        </row>
        <row r="107">
          <cell r="C107" t="str">
            <v>MONTADOR DE TIRANTES (SGSP)</v>
          </cell>
          <cell r="D107" t="str">
            <v>H</v>
          </cell>
        </row>
        <row r="108">
          <cell r="C108" t="str">
            <v>MOTORISTA DE CAMINHÃO BASCULANTE (SGSP)</v>
          </cell>
          <cell r="D108" t="str">
            <v>H</v>
          </cell>
        </row>
        <row r="109">
          <cell r="C109" t="str">
            <v>MOTORISTA DE CAMINHÃO ESPARGIDOR (SGSP)</v>
          </cell>
          <cell r="D109" t="str">
            <v>H</v>
          </cell>
        </row>
        <row r="110">
          <cell r="C110" t="str">
            <v>MOTORISTA DE CAMINHÃO IRRIGADOR (SGSP)</v>
          </cell>
          <cell r="D110" t="str">
            <v>H</v>
          </cell>
        </row>
        <row r="111">
          <cell r="C111" t="str">
            <v>OPERADOR DE BOMBAS PARA INJEÇÃO DE CIMENTO (SGSP)</v>
          </cell>
          <cell r="D111" t="str">
            <v>H</v>
          </cell>
        </row>
        <row r="112">
          <cell r="C112" t="str">
            <v>OPERADOR DE TRATOR AGRÍCOLA (SGSP)</v>
          </cell>
          <cell r="D112" t="str">
            <v>H</v>
          </cell>
        </row>
        <row r="113">
          <cell r="C113" t="str">
            <v>OPERADOR DE RÉGUA VIBRATÓRIA (SGSP)</v>
          </cell>
          <cell r="D113" t="str">
            <v>H</v>
          </cell>
        </row>
        <row r="114">
          <cell r="C114" t="str">
            <v>OPERADOR DE MOTOSSERRA</v>
          </cell>
          <cell r="D114" t="str">
            <v>H</v>
          </cell>
        </row>
        <row r="115">
          <cell r="C115" t="str">
            <v>CALDEREIRO</v>
          </cell>
          <cell r="D115" t="str">
            <v>H</v>
          </cell>
        </row>
        <row r="116">
          <cell r="C116" t="str">
            <v>ELEMENTOS DE FUNDAÇÃO</v>
          </cell>
          <cell r="D116">
            <v>0</v>
          </cell>
        </row>
        <row r="117">
          <cell r="C117" t="str">
            <v>FORNECIMENTO E CRAVAÇÃO DE ESTACA DE CONCRETO PRÉ-MOLDADA COM CARGA ADMISSÍVEL P/ ESTRUTURA DE 20T - ATÉ 10M</v>
          </cell>
          <cell r="D117" t="str">
            <v>M</v>
          </cell>
        </row>
        <row r="118">
          <cell r="C118" t="str">
            <v>FORNECIMENTO E CRAVAÇÃO DE ESTACA DE CONCRETO PRÉ-MOLDADA COM CARGA ADMISSÍVEL P/ ESTRUTURA DE 30T - ATÉ 10M</v>
          </cell>
          <cell r="D118" t="str">
            <v>M</v>
          </cell>
        </row>
        <row r="119">
          <cell r="C119" t="str">
            <v>FORNECIMENTO E CRAVAÇÃO DE ESTACA DE CONCRETO PRÉ-MOLDADA COM CARGA ADMISSÍVEL P/ ESTRUTURA DE 40T - ATÉ 10M</v>
          </cell>
          <cell r="D119" t="str">
            <v>M</v>
          </cell>
        </row>
        <row r="120">
          <cell r="C120" t="str">
            <v>FORNECIMENTO E CRAVAÇÃO DE ESTACA DE CONCRETO PRÉ-MOLDADA COM CARGA ADMISSÍVEL P/ ESTRUTURA DE 60T - ATÉ 10M</v>
          </cell>
          <cell r="D120" t="str">
            <v>M</v>
          </cell>
        </row>
        <row r="121">
          <cell r="C121" t="str">
            <v>FORNECIMENTO E CRAVAÇÃO DE ESTACA DE CONCRETO PRÉ-MOLDADA COM CARGA ADMISSÍVEL P/ ESTRUTURA DE 70T - ATÉ 10M</v>
          </cell>
          <cell r="D121" t="str">
            <v>M</v>
          </cell>
        </row>
        <row r="122">
          <cell r="C122" t="str">
            <v>FORNECIMENTO E CRAVAÇÃO DE ESTACA DE CONCRETO PRÉ-MOLDADA COM CARGA ADMISSÍVEL P/ ESTRUTURA DE 50T - ATÉ 10M</v>
          </cell>
          <cell r="D122" t="str">
            <v>M</v>
          </cell>
        </row>
        <row r="123">
          <cell r="C123" t="str">
            <v>ESCAVAÇÃO MECÂNICA D= 40 CM - P/ ESTACAS ESCAVADAS</v>
          </cell>
          <cell r="D123" t="str">
            <v>M</v>
          </cell>
        </row>
        <row r="124">
          <cell r="C124" t="str">
            <v>ESCAVAÇÃO MECÂNICA D= 80 CM - P/ ESTACAS ESCAVADAS</v>
          </cell>
          <cell r="D124" t="str">
            <v>M</v>
          </cell>
        </row>
        <row r="125">
          <cell r="C125" t="str">
            <v>CRAVAÇÃO DE ESTACAS MOLDADAS NO LOCAL TIPO STRAUSS D=25 CM (ATÉ 20 TON)</v>
          </cell>
          <cell r="D125" t="str">
            <v>M</v>
          </cell>
        </row>
        <row r="126">
          <cell r="C126" t="str">
            <v>CRAVAÇÃO DE ESTACAS MOLDADAS NO LOCAL TIPO STRAUSS D=32 CM (ATÉ 30 TON)</v>
          </cell>
          <cell r="D126" t="str">
            <v>M</v>
          </cell>
        </row>
        <row r="127">
          <cell r="C127" t="str">
            <v>CRAVAÇÃO DE ESTACAS MOLDADAS NO LOCAL TIPO STRAUSS D=38 CM (ATÉ 40 TON)</v>
          </cell>
          <cell r="D127" t="str">
            <v>M</v>
          </cell>
        </row>
        <row r="128">
          <cell r="C128" t="str">
            <v>CRAVAÇÃO DE ESTACAS MOLDADAS NO LOCAL TIPO STRAUSS D=45 CM (ATÉ 60 TON)</v>
          </cell>
          <cell r="D128" t="str">
            <v>M</v>
          </cell>
        </row>
        <row r="129">
          <cell r="C129" t="str">
            <v>ESCAVAÇÃO MECÂNICA D= 25 CM - P/ ESTACAS ESCAVADAS</v>
          </cell>
          <cell r="D129" t="str">
            <v>M</v>
          </cell>
        </row>
        <row r="130">
          <cell r="C130" t="str">
            <v>ESCAVAÇÃO MECÂNICA D= 30 CM - P/ ESTACAS ESCAVADAS</v>
          </cell>
          <cell r="D130" t="str">
            <v>M</v>
          </cell>
        </row>
        <row r="131">
          <cell r="C131" t="str">
            <v>ESCAVAÇÃO MECÂNICA D= 35 CM - P/ ESTACAS ESCAVADAS</v>
          </cell>
          <cell r="D131" t="str">
            <v>M</v>
          </cell>
        </row>
        <row r="132">
          <cell r="C132" t="str">
            <v>CORTE DE PERFIL DE AÇO I - 10"</v>
          </cell>
          <cell r="D132" t="str">
            <v>Un</v>
          </cell>
        </row>
        <row r="133">
          <cell r="C133" t="str">
            <v>CORTE DE PERFIL DE ACO I - 12"</v>
          </cell>
          <cell r="D133" t="str">
            <v>Un</v>
          </cell>
        </row>
        <row r="134">
          <cell r="C134" t="str">
            <v>CORTE DE PERFIL DE ACO I - 15"</v>
          </cell>
          <cell r="D134" t="str">
            <v>Un</v>
          </cell>
        </row>
        <row r="135">
          <cell r="C135" t="str">
            <v>EMENDA DE TOPO DE PERFIL DE AÇO I - 10"</v>
          </cell>
          <cell r="D135" t="str">
            <v>Un</v>
          </cell>
        </row>
        <row r="136">
          <cell r="C136" t="str">
            <v>EMENDA DE TOPO DE PERFIL DE AÇO I - 12"</v>
          </cell>
          <cell r="D136" t="str">
            <v>Un</v>
          </cell>
        </row>
        <row r="137">
          <cell r="C137" t="str">
            <v>EMENDA DE TOPO DE PERFIL DE AÇO I - 15"</v>
          </cell>
          <cell r="D137" t="str">
            <v>Un</v>
          </cell>
        </row>
        <row r="138">
          <cell r="C138" t="str">
            <v>EMENDA DE ESTACA DE CONCRETO PRÉ MOLDADA 17 CM - 20 T</v>
          </cell>
          <cell r="D138" t="str">
            <v>Un</v>
          </cell>
        </row>
        <row r="139">
          <cell r="C139" t="str">
            <v>EMENDA DE ESTACA DE CONCRETO PRÉ MOLDADA 20 CM - 30 T</v>
          </cell>
          <cell r="D139" t="str">
            <v>Un</v>
          </cell>
        </row>
        <row r="140">
          <cell r="C140" t="str">
            <v>EMENDA DE ESTACA DE CONCRETO PRÉ MOLDADA 23 CM - 40 T</v>
          </cell>
          <cell r="D140" t="str">
            <v>Un</v>
          </cell>
        </row>
        <row r="141">
          <cell r="C141" t="str">
            <v>EMENDA DE ESTACA DE CONCRETO PRÉ MOLDADA 28 CM - 60 T</v>
          </cell>
          <cell r="D141" t="str">
            <v>Un</v>
          </cell>
        </row>
        <row r="142">
          <cell r="C142" t="str">
            <v>EMENDA DE ESTACA DE CONCRETO PRÉ MOLDADA 33 CM - 70 T</v>
          </cell>
          <cell r="D142" t="str">
            <v>Un</v>
          </cell>
        </row>
        <row r="143">
          <cell r="C143" t="str">
            <v>EXECUÇÃO DE ESTACA TIPO HÉLICE DN 25CM P/ ATÉ 25TF</v>
          </cell>
          <cell r="D143" t="str">
            <v>M</v>
          </cell>
        </row>
        <row r="144">
          <cell r="C144" t="str">
            <v>EXECUÇÃO DE ESTACA TIPO HÉLICE DN 30CM P/ ATÉ 35TF</v>
          </cell>
          <cell r="D144" t="str">
            <v>M</v>
          </cell>
        </row>
        <row r="145">
          <cell r="C145" t="str">
            <v>EXECUÇÃO DE ESTACA TIPO HÉLICE DN 35CM P/ ATÉ 50TF</v>
          </cell>
          <cell r="D145" t="str">
            <v>M</v>
          </cell>
        </row>
        <row r="146">
          <cell r="C146" t="str">
            <v>EXECUÇÃO DE ESTACA TIPO HÉLICE DN 40CM P/ ATÉ 60TF</v>
          </cell>
          <cell r="D146" t="str">
            <v>M</v>
          </cell>
        </row>
        <row r="147">
          <cell r="C147" t="str">
            <v>EXECUÇÃO DE ESTACA TIPO HÉLICE DN 50CM P/ ATÉ 100TF</v>
          </cell>
          <cell r="D147" t="str">
            <v>M</v>
          </cell>
        </row>
        <row r="148">
          <cell r="C148" t="str">
            <v>EXECUÇÃO DE ESTACA TIPO HÉLICE DN 60CM P/ ATÉ 150TF</v>
          </cell>
          <cell r="D148" t="str">
            <v>M</v>
          </cell>
        </row>
        <row r="149">
          <cell r="C149" t="str">
            <v>BENTONITA FF - ENSACADA</v>
          </cell>
          <cell r="D149" t="str">
            <v>Kg</v>
          </cell>
        </row>
        <row r="150">
          <cell r="C150" t="str">
            <v>EXECUÇÃO DE ESTACAS RAIZ D=100MM PERFURADAS EM ROCHA - 10T (SEM FORNECIMENTO DE MATERIAIS)</v>
          </cell>
          <cell r="D150" t="str">
            <v>M</v>
          </cell>
        </row>
        <row r="151">
          <cell r="C151" t="str">
            <v>EXECUÇÃO DE ESTACAS RAIZ D=120MM PERFURADAS EM ROCHA - 15T (SEM FORNECIMENTO DE MATERIAIS)</v>
          </cell>
          <cell r="D151" t="str">
            <v>M</v>
          </cell>
        </row>
        <row r="152">
          <cell r="C152" t="str">
            <v>EXECUÇÃO DE ESTACAS RAIZ D=150MM PERFURADAS EM ROCHA - 25T (SEM FORNECIMENTO DE MATERIAIS)</v>
          </cell>
          <cell r="D152" t="str">
            <v>M</v>
          </cell>
        </row>
        <row r="153">
          <cell r="C153" t="str">
            <v>EXECUÇÃO DE ESTACAS RAIZ D=160MM PERFURADAS EM ROCHA - 35T (SEM FORNECIMENTO DE MATERIAIS)</v>
          </cell>
          <cell r="D153" t="str">
            <v>M</v>
          </cell>
        </row>
        <row r="154">
          <cell r="C154" t="str">
            <v>EXECUÇÃO DE ESTACAS RAIZ D=200MM PERFURADAS EM ROCHA - 50T (SEM FORNECIMENTO DE MATERIAIS)</v>
          </cell>
          <cell r="D154" t="str">
            <v>M</v>
          </cell>
        </row>
        <row r="155">
          <cell r="C155" t="str">
            <v>EXECUÇÃO DE ESTACAS RAIZ D=250MM PERFURADAS EM ROCHA - 80T (SEM FORNECIMENTO DE MATERIAIS)</v>
          </cell>
          <cell r="D155" t="str">
            <v>M</v>
          </cell>
        </row>
        <row r="156">
          <cell r="C156" t="str">
            <v>EXECUÇÃO DE ESTACAS RAIZ D=310MM PERFURADAS EM ROCHA - 100T (SEM FORNECIMENTO DE MATERIAIS)</v>
          </cell>
          <cell r="D156" t="str">
            <v>M</v>
          </cell>
        </row>
        <row r="157">
          <cell r="C157" t="str">
            <v>EXECUÇÃO DE ESTACAS RAIZ D=400MM PERFURADAS EM ROCHA - 130T (SEM FORNECIMENTO DE MATERIAIS)</v>
          </cell>
          <cell r="D157" t="str">
            <v>M</v>
          </cell>
        </row>
        <row r="158">
          <cell r="C158" t="str">
            <v>EXECUÇÃO DE ESTACAS RAIZ D=100MM PERFURADAS EM SOLO - 10T (SEM FORNECIMENTO DE MATERIAIS)</v>
          </cell>
          <cell r="D158" t="str">
            <v>M</v>
          </cell>
        </row>
        <row r="159">
          <cell r="C159" t="str">
            <v>EXECUÇÃO DE ESTACAS RAIZ D=120MM PERFURADAS EM SOLO - 15T (SEM FORNECIMENTO DE MATERIAIS)</v>
          </cell>
          <cell r="D159" t="str">
            <v>M</v>
          </cell>
        </row>
        <row r="160">
          <cell r="C160" t="str">
            <v>EXECUÇÃO DE ESTACAS RAIZ D=150MM PERFURADAS EM SOLO - 25T (SEM FORNECIMENTO DE MATERIAIS)</v>
          </cell>
          <cell r="D160" t="str">
            <v>M</v>
          </cell>
        </row>
        <row r="161">
          <cell r="C161" t="str">
            <v>EXECUÇÃO DE ESTACAS RAIZ D=160MM PERFURADAS EM SOLO - 35T (SEM FORNECIMENTO DE MATERIAIS)</v>
          </cell>
          <cell r="D161" t="str">
            <v>M</v>
          </cell>
        </row>
        <row r="162">
          <cell r="C162" t="str">
            <v>EXECUÇÃO DE ESTACAS RAIZ D=200MM PERFURADAS EM SOLO - 50T (SEM FORNECIMENTO DE MATERIAIS)</v>
          </cell>
          <cell r="D162" t="str">
            <v>M</v>
          </cell>
        </row>
        <row r="163">
          <cell r="C163" t="str">
            <v>EXECUÇÃO DE ESTACAS RAIZ D=250MM PERFURADAS EM SOLO - 80T (SEM FORNECIMENTO DE MATERIAIS)</v>
          </cell>
          <cell r="D163" t="str">
            <v>M</v>
          </cell>
        </row>
        <row r="164">
          <cell r="C164" t="str">
            <v>EXECUÇÃO DE ESTACAS RAIZ D=310MM PERFURADAS EM SOLO - 100T (SEM FORNECIMENTO DE MATERIAIS)</v>
          </cell>
          <cell r="D164" t="str">
            <v>M</v>
          </cell>
        </row>
        <row r="165">
          <cell r="C165" t="str">
            <v>EXECUÇÃO DE ESTACAS RAIZ D=400MM PERFURADAS EM SOLO - 130T (SEM FORNECIMENTO DE MATERIAIS)</v>
          </cell>
          <cell r="D165" t="str">
            <v>M</v>
          </cell>
        </row>
        <row r="166">
          <cell r="C166" t="str">
            <v>AGLOMERANTES, AGREGADOS E MISTURAS</v>
          </cell>
          <cell r="D166">
            <v>0</v>
          </cell>
        </row>
        <row r="167">
          <cell r="C167" t="str">
            <v>AREIA LAVADA</v>
          </cell>
          <cell r="D167" t="str">
            <v>M3</v>
          </cell>
        </row>
        <row r="168">
          <cell r="C168" t="str">
            <v>AGREGADO RECICLADO (DIVERSAS GLANULOMETRIAS)</v>
          </cell>
          <cell r="D168" t="str">
            <v>M3</v>
          </cell>
        </row>
        <row r="169">
          <cell r="C169" t="str">
            <v>AREIA LAVADA FINA</v>
          </cell>
          <cell r="D169" t="str">
            <v>M3</v>
          </cell>
        </row>
        <row r="170">
          <cell r="C170" t="str">
            <v>AREIA LAVADA GROSSA</v>
          </cell>
          <cell r="D170" t="str">
            <v>M3</v>
          </cell>
        </row>
        <row r="171">
          <cell r="C171" t="str">
            <v>ARGILA EXPANDIDA (A GRANEL)</v>
          </cell>
          <cell r="D171" t="str">
            <v>M3</v>
          </cell>
        </row>
        <row r="172">
          <cell r="C172" t="str">
            <v>AREIA LAVADA MÉDIA</v>
          </cell>
          <cell r="D172" t="str">
            <v>M3</v>
          </cell>
        </row>
        <row r="173">
          <cell r="C173" t="str">
            <v>AGREGADO RECICLADO DE RESÍDUOS DA CONSTRUÇÃO POSTO OBRA</v>
          </cell>
          <cell r="D173" t="str">
            <v>M3</v>
          </cell>
        </row>
        <row r="174">
          <cell r="C174" t="str">
            <v>CAL HIDRATADA DE PRIMEIRA QUALIDADE - CH-III</v>
          </cell>
          <cell r="D174" t="str">
            <v>Kg</v>
          </cell>
        </row>
        <row r="175">
          <cell r="C175" t="str">
            <v>CAL HIDRATADA TIPO CH1 - A GRANEL (CARGA FECHADA)</v>
          </cell>
          <cell r="D175" t="str">
            <v>Kg</v>
          </cell>
        </row>
        <row r="176">
          <cell r="C176" t="str">
            <v>CAULIM COR BRANCA - PARA COLOCAÇÃO DE PASTILHA</v>
          </cell>
          <cell r="D176" t="str">
            <v>Kg</v>
          </cell>
        </row>
        <row r="177">
          <cell r="C177" t="str">
            <v>GESSO PARA REVESTIMENTO</v>
          </cell>
          <cell r="D177" t="str">
            <v>Kg</v>
          </cell>
        </row>
        <row r="178">
          <cell r="C178" t="str">
            <v>CIMENTO BRANCO - ESTRUTURAL</v>
          </cell>
          <cell r="D178" t="str">
            <v>Kg</v>
          </cell>
        </row>
        <row r="179">
          <cell r="C179" t="str">
            <v>REJUNTE ANTI-ÁCIDO (ALUMINOSO)</v>
          </cell>
          <cell r="D179" t="str">
            <v>Kg</v>
          </cell>
        </row>
        <row r="180">
          <cell r="C180" t="str">
            <v>CIMENTO PORTLAND CPII-E/F-32</v>
          </cell>
          <cell r="D180" t="str">
            <v>Kg</v>
          </cell>
        </row>
        <row r="181">
          <cell r="C181" t="str">
            <v>AREIA QUIMICAMENTE TRATADA P/ REJUNTE DE PEÇAS PRÉ MOLDADAS DE CONCRETO</v>
          </cell>
          <cell r="D181" t="str">
            <v>Kg</v>
          </cell>
        </row>
        <row r="182">
          <cell r="C182" t="str">
            <v>CONCRETO USINADO, BRITA 1E2,SLUMP 5+OU-1cm / FCK= 10,0MPA</v>
          </cell>
          <cell r="D182" t="str">
            <v>M3</v>
          </cell>
        </row>
        <row r="183">
          <cell r="C183" t="str">
            <v>CONCRETO USINADO, BRITA 1E2,SLUMP 8+OU-1cm / FCK= 10,0MPA - BOMBEÁVEL</v>
          </cell>
          <cell r="D183" t="str">
            <v>M3</v>
          </cell>
        </row>
        <row r="184">
          <cell r="C184" t="str">
            <v>CONCRETO USINADO, BRITA 1E2,SLUMP 5+OU-1cm / FCK= 15,0MPA</v>
          </cell>
          <cell r="D184" t="str">
            <v>M3</v>
          </cell>
        </row>
        <row r="185">
          <cell r="C185" t="str">
            <v>CONCRETO USINADO, BRITA 1E2,SLUMP 8+OU-1cm / FCK= 15,0MPA - BOMBEÁVEL</v>
          </cell>
          <cell r="D185" t="str">
            <v>M3</v>
          </cell>
        </row>
        <row r="186">
          <cell r="C186" t="str">
            <v>CONCRETO USINADO, BRITA 1E2,SLUMP 5+OU-1cm / FCK= 20,0MPA</v>
          </cell>
          <cell r="D186" t="str">
            <v>M3</v>
          </cell>
        </row>
        <row r="187">
          <cell r="C187" t="str">
            <v>CONCRETO USINADO, BRITA 1,SLUMP 8+OU-1cm / FCK= 20,0MPA - BOMBEÁVEL</v>
          </cell>
          <cell r="D187" t="str">
            <v>M3</v>
          </cell>
        </row>
        <row r="188">
          <cell r="C188" t="str">
            <v>CONCRETO USINADO, BRITA 1E2,SLUMP 8+OU-1cm / FCK= 20,0MPA - BOMBEÁVEL</v>
          </cell>
          <cell r="D188" t="str">
            <v>M3</v>
          </cell>
        </row>
        <row r="189">
          <cell r="C189" t="str">
            <v>CONCRETO USINADO, BRITA 1E2,SLUMP 5+OU-1cm / FCK= 25,0MPA</v>
          </cell>
          <cell r="D189" t="str">
            <v>M3</v>
          </cell>
        </row>
        <row r="190">
          <cell r="C190" t="str">
            <v>CONCRETO USINADO, BRITA 1E2,SLUMP 8+OU-1cm / FCK= 25,0MPA - BOMBEÁVEL</v>
          </cell>
          <cell r="D190" t="str">
            <v>M3</v>
          </cell>
        </row>
        <row r="191">
          <cell r="C191" t="str">
            <v>CONCRETO USINADO, BRITA 1E2,SLUMP 5+OU-1cm / FCK= 30,0MPA</v>
          </cell>
          <cell r="D191" t="str">
            <v>M3</v>
          </cell>
        </row>
        <row r="192">
          <cell r="C192" t="str">
            <v>CONCRETO USINADO, BRITA 1E2,SLUMP 8+OU-1cm / FCK= 30,0MPA - BOMBEÁVEL</v>
          </cell>
          <cell r="D192" t="str">
            <v>M3</v>
          </cell>
        </row>
        <row r="193">
          <cell r="C193" t="str">
            <v>CONCRETO USINADO, BRITA 1E2,SLUMP 5+OU-1cm / FCK= 35,0MPA</v>
          </cell>
          <cell r="D193" t="str">
            <v>M3</v>
          </cell>
        </row>
        <row r="194">
          <cell r="C194" t="str">
            <v>CONCRETO USINADO, BRITA 1E2,SLUMP 8+OU-1cm / FCK= 35,0MPA - BOMBEÁVEL</v>
          </cell>
          <cell r="D194" t="str">
            <v>M3</v>
          </cell>
        </row>
        <row r="195">
          <cell r="C195" t="str">
            <v>CONCRETO USINADO, BRITA 1E2,SLUMP 5+OU-1cm / FCK= 40,0MPA</v>
          </cell>
          <cell r="D195" t="str">
            <v>M3</v>
          </cell>
        </row>
        <row r="196">
          <cell r="C196" t="str">
            <v>CONCRETO USINADO, BRITA 1E2,SLUMP 8+OU-1cm / FCK= 40,0MPA - BOMBEÁVEL</v>
          </cell>
          <cell r="D196" t="str">
            <v>M3</v>
          </cell>
        </row>
        <row r="197">
          <cell r="C197" t="str">
            <v>CONCRETO USINADO, CONSUMO 120 KG CIMENTO/M3 - BRITA 1 E 2</v>
          </cell>
          <cell r="D197" t="str">
            <v>M3</v>
          </cell>
        </row>
        <row r="198">
          <cell r="C198" t="str">
            <v>CONCRETO USINADO, CONSUMO 400 KG CIMENTO/M3 - BRITA 1, SLUMP 20 + OU- 2CM</v>
          </cell>
          <cell r="D198" t="str">
            <v>M3</v>
          </cell>
        </row>
        <row r="199">
          <cell r="C199" t="str">
            <v>PEDRA BRITADA NÚMERO 1</v>
          </cell>
          <cell r="D199" t="str">
            <v>M3</v>
          </cell>
        </row>
        <row r="200">
          <cell r="C200" t="str">
            <v>PEDRA BRITADA NÚMERO 2</v>
          </cell>
          <cell r="D200" t="str">
            <v>M3</v>
          </cell>
        </row>
        <row r="201">
          <cell r="C201" t="str">
            <v>PEDRA BRITADA NÚMERO 3</v>
          </cell>
          <cell r="D201" t="str">
            <v>M3</v>
          </cell>
        </row>
        <row r="202">
          <cell r="C202" t="str">
            <v>PEDRA BRITADA NÚMERO 4</v>
          </cell>
          <cell r="D202" t="str">
            <v>M3</v>
          </cell>
        </row>
        <row r="203">
          <cell r="C203" t="str">
            <v>PEDRA RACHÃO D= 10 A 15 CM</v>
          </cell>
          <cell r="D203" t="str">
            <v>M3</v>
          </cell>
        </row>
        <row r="204">
          <cell r="C204" t="str">
            <v>BRITA GRADUADA</v>
          </cell>
          <cell r="D204" t="str">
            <v>M3</v>
          </cell>
        </row>
        <row r="205">
          <cell r="C205" t="str">
            <v>PEDRA BRITADA 1/2</v>
          </cell>
          <cell r="D205" t="str">
            <v>M3</v>
          </cell>
        </row>
        <row r="206">
          <cell r="C206" t="str">
            <v>PEDRISCO LIMPO</v>
          </cell>
          <cell r="D206" t="str">
            <v>M3</v>
          </cell>
        </row>
        <row r="207">
          <cell r="C207" t="str">
            <v>PÓ DE PEDRA</v>
          </cell>
          <cell r="D207" t="str">
            <v>M3</v>
          </cell>
        </row>
        <row r="208">
          <cell r="C208" t="str">
            <v>PEDRA MARROADA</v>
          </cell>
          <cell r="D208" t="str">
            <v>M3</v>
          </cell>
        </row>
        <row r="209">
          <cell r="C209" t="str">
            <v>PEDRA BICA CORRIDA</v>
          </cell>
          <cell r="D209" t="str">
            <v>M3</v>
          </cell>
        </row>
        <row r="210">
          <cell r="C210" t="str">
            <v>PEDRA BRITADA NÚMERO 3 E 4</v>
          </cell>
          <cell r="D210" t="str">
            <v>M3</v>
          </cell>
        </row>
        <row r="211">
          <cell r="C211" t="str">
            <v>BRITA GRADUADA TRATADA COM CIMENTO 4% EM PESO</v>
          </cell>
          <cell r="D211" t="str">
            <v>M3</v>
          </cell>
        </row>
        <row r="212">
          <cell r="C212" t="str">
            <v>ARGAMASSA COLANTE - USO INTERNO - TIPO AC-I - COR CINZA</v>
          </cell>
          <cell r="D212" t="str">
            <v>Kg</v>
          </cell>
        </row>
        <row r="213">
          <cell r="C213" t="str">
            <v>ARGAMASSA PRÉ-FABRICADA PARA REBOCO</v>
          </cell>
          <cell r="D213" t="str">
            <v>Kg</v>
          </cell>
        </row>
        <row r="214">
          <cell r="C214" t="str">
            <v>ARGAMASSA EXPANSIVA P/ GRAUTEAMENTO</v>
          </cell>
          <cell r="D214" t="str">
            <v>Kg</v>
          </cell>
        </row>
        <row r="215">
          <cell r="C215" t="str">
            <v>ARGAMASSA PARA REJUNTAMENTO FLEXÍVEL - USO EM PISCINA</v>
          </cell>
          <cell r="D215" t="str">
            <v>Kg</v>
          </cell>
        </row>
        <row r="216">
          <cell r="C216" t="str">
            <v>ARGAMASSA COLANTE FLEXIVEL - USO PARA PISCINA - TIPO AC-III</v>
          </cell>
          <cell r="D216" t="str">
            <v>Kg</v>
          </cell>
        </row>
        <row r="217">
          <cell r="C217" t="str">
            <v>FÍLER PARA CONCRETO ASFÁLTICO - MALHA 325</v>
          </cell>
          <cell r="D217" t="str">
            <v>Kg</v>
          </cell>
        </row>
        <row r="218">
          <cell r="C218" t="str">
            <v>ALVENARIA DE TIJOLOS COM ARGAMASSA DE CIMENTO E AREIA 1:3</v>
          </cell>
          <cell r="D218" t="str">
            <v>M3</v>
          </cell>
        </row>
        <row r="219">
          <cell r="C219" t="str">
            <v>CONCRETO FCK=5MPA C/ AGREGADO RECICLADO</v>
          </cell>
          <cell r="D219" t="str">
            <v>M3</v>
          </cell>
        </row>
        <row r="220">
          <cell r="C220" t="str">
            <v>CONCRETO FCK=5MPA C/ BRITA 2</v>
          </cell>
          <cell r="D220" t="str">
            <v>M3</v>
          </cell>
        </row>
        <row r="221">
          <cell r="C221" t="str">
            <v>CONCRETO FCK=5MPA C/ BRITA 1 E 2</v>
          </cell>
          <cell r="D221" t="str">
            <v>M3</v>
          </cell>
        </row>
        <row r="222">
          <cell r="C222" t="str">
            <v>CONCRETO FCK=10MPA C/ AGREGADO RECICLADO</v>
          </cell>
          <cell r="D222" t="str">
            <v>M3</v>
          </cell>
        </row>
        <row r="223">
          <cell r="C223" t="str">
            <v>CONCRETO FCK=10MPA C/ BRITA 2</v>
          </cell>
          <cell r="D223" t="str">
            <v>M3</v>
          </cell>
        </row>
        <row r="224">
          <cell r="C224" t="str">
            <v>CONCRETO FCK=10MPA C/ BRITA 1 E 2</v>
          </cell>
          <cell r="D224" t="str">
            <v>M3</v>
          </cell>
        </row>
        <row r="225">
          <cell r="C225" t="str">
            <v>CONCRETO FCK=15MPA C/ AGREGADO RECICLADO</v>
          </cell>
          <cell r="D225" t="str">
            <v>M3</v>
          </cell>
        </row>
        <row r="226">
          <cell r="C226" t="str">
            <v>CONCRETO FCK=15MPA C/ BRITA 1</v>
          </cell>
          <cell r="D226" t="str">
            <v>M3</v>
          </cell>
        </row>
        <row r="227">
          <cell r="C227" t="str">
            <v>CONCRETO FCK=15MPA C/ BRITA 2</v>
          </cell>
          <cell r="D227" t="str">
            <v>M3</v>
          </cell>
        </row>
        <row r="228">
          <cell r="C228" t="str">
            <v>CONCRETO FCK=15MPA C/ BRITA 1 E 2</v>
          </cell>
          <cell r="D228" t="str">
            <v>M3</v>
          </cell>
        </row>
        <row r="229">
          <cell r="C229" t="str">
            <v>CONCRETO FCK=20MPA C/ AGREGADO RECICLADO</v>
          </cell>
          <cell r="D229" t="str">
            <v>M3</v>
          </cell>
        </row>
        <row r="230">
          <cell r="C230" t="str">
            <v>CONCRETO FCK=20MPA C/ BRITA 1</v>
          </cell>
          <cell r="D230" t="str">
            <v>M3</v>
          </cell>
        </row>
        <row r="231">
          <cell r="C231" t="str">
            <v>CONCRETO FCK=20MPA C/ BRITA 2</v>
          </cell>
          <cell r="D231" t="str">
            <v>M3</v>
          </cell>
        </row>
        <row r="232">
          <cell r="C232" t="str">
            <v>CONCRETO FCK=20MPA C/ BRITA 1 E 2</v>
          </cell>
          <cell r="D232" t="str">
            <v>M3</v>
          </cell>
        </row>
        <row r="233">
          <cell r="C233" t="str">
            <v>CONCRETO FCK=25MPA C/ AGREGADO RECICLADO</v>
          </cell>
          <cell r="D233" t="str">
            <v>M3</v>
          </cell>
        </row>
        <row r="234">
          <cell r="C234" t="str">
            <v>CONCRETO FCK=25MPA C/ BRITA 1</v>
          </cell>
          <cell r="D234" t="str">
            <v>M3</v>
          </cell>
        </row>
        <row r="235">
          <cell r="C235" t="str">
            <v>CONCRETO FCK=25MPA C/ BRITA 2</v>
          </cell>
          <cell r="D235" t="str">
            <v>M3</v>
          </cell>
        </row>
        <row r="236">
          <cell r="C236" t="str">
            <v>CONCRETO FCK=25MPA C/ BRITA 1 E 2</v>
          </cell>
          <cell r="D236" t="str">
            <v>M3</v>
          </cell>
        </row>
        <row r="237">
          <cell r="C237" t="str">
            <v>CONCRETO FCK=30MPA C/ BRITA 1</v>
          </cell>
          <cell r="D237" t="str">
            <v>M3</v>
          </cell>
        </row>
        <row r="238">
          <cell r="C238" t="str">
            <v>CONCRETO FCK=30MPA C/ BRITA 2</v>
          </cell>
          <cell r="D238" t="str">
            <v>M3</v>
          </cell>
        </row>
        <row r="239">
          <cell r="C239" t="str">
            <v>CONCRETO FCK=30MPA C/ BRITA 1 E 2</v>
          </cell>
          <cell r="D239" t="str">
            <v>M3</v>
          </cell>
        </row>
        <row r="240">
          <cell r="C240" t="str">
            <v>CONCRETO FCK=35MPA C/ BRITA 1</v>
          </cell>
          <cell r="D240" t="str">
            <v>M3</v>
          </cell>
        </row>
        <row r="241">
          <cell r="C241" t="str">
            <v>CONCRETO FCK=35MPA C/ BRITA 2</v>
          </cell>
          <cell r="D241" t="str">
            <v>M3</v>
          </cell>
        </row>
        <row r="242">
          <cell r="C242" t="str">
            <v>CONCRETO FCK=35MPA C/ BRITA 1 E 2</v>
          </cell>
          <cell r="D242" t="str">
            <v>M3</v>
          </cell>
        </row>
        <row r="243">
          <cell r="C243" t="str">
            <v>CONCRETO FCK=40MPA C/ BRITA 1</v>
          </cell>
          <cell r="D243" t="str">
            <v>M3</v>
          </cell>
        </row>
        <row r="244">
          <cell r="C244" t="str">
            <v>CONCRETO FCK=40MPA C/ BRITA 2</v>
          </cell>
          <cell r="D244" t="str">
            <v>M3</v>
          </cell>
        </row>
        <row r="245">
          <cell r="C245" t="str">
            <v>CONCRETO FCK=40MPA C/ BRITA 1 E 2</v>
          </cell>
          <cell r="D245" t="str">
            <v>M3</v>
          </cell>
        </row>
        <row r="246">
          <cell r="C246" t="str">
            <v>CONCRETO "GROUT" C/ PEDRISCO</v>
          </cell>
          <cell r="D246" t="str">
            <v>M3</v>
          </cell>
        </row>
        <row r="247">
          <cell r="C247" t="str">
            <v>ARGAMASSA DE CIMENTO COM AREIA MÉDIA 1:2</v>
          </cell>
          <cell r="D247" t="str">
            <v>M3</v>
          </cell>
        </row>
        <row r="248">
          <cell r="C248" t="str">
            <v>ARGAMASSA DE CIMENTO COM AREIA MÉDIA 1:3</v>
          </cell>
          <cell r="D248" t="str">
            <v>M3</v>
          </cell>
        </row>
        <row r="249">
          <cell r="C249" t="str">
            <v>ARGAMASSA DE CIMENTO COM AREIA GROSSA 1:3</v>
          </cell>
          <cell r="D249" t="str">
            <v>M3</v>
          </cell>
        </row>
        <row r="250">
          <cell r="C250" t="str">
            <v>ARGAMASSA DE CIMENTO COM AREIA MÉDIA 1:4</v>
          </cell>
          <cell r="D250" t="str">
            <v>M3</v>
          </cell>
        </row>
        <row r="251">
          <cell r="C251" t="str">
            <v>ARGAMASSA DE CIMENTO COM AREIA GROSSA 1:4</v>
          </cell>
          <cell r="D251" t="str">
            <v>M3</v>
          </cell>
        </row>
        <row r="252">
          <cell r="C252" t="str">
            <v>ARGAMASSA DE CIMENTO COM AREIA MÉDIA 1:5</v>
          </cell>
          <cell r="D252" t="str">
            <v>M3</v>
          </cell>
        </row>
        <row r="253">
          <cell r="C253" t="str">
            <v>ARGAMASSA DE CIMENTOCOM AREIA GROSSA 1:5</v>
          </cell>
          <cell r="D253" t="str">
            <v>M3</v>
          </cell>
        </row>
        <row r="254">
          <cell r="C254" t="str">
            <v>ARGAMASSA DE CIMENTO COM AREIA MÉDIA 1:6</v>
          </cell>
          <cell r="D254" t="str">
            <v>M3</v>
          </cell>
        </row>
        <row r="255">
          <cell r="C255" t="str">
            <v>ARGAMASSA DE CIMENTO COM AREIA GROSSA 1:6</v>
          </cell>
          <cell r="D255" t="str">
            <v>M3</v>
          </cell>
        </row>
        <row r="256">
          <cell r="C256" t="str">
            <v>ARGAMASSA DE CIMENTO COM AREIA MÉDIA 1:7</v>
          </cell>
          <cell r="D256" t="str">
            <v>M3</v>
          </cell>
        </row>
        <row r="257">
          <cell r="C257" t="str">
            <v>ARGAMASSA DE CIMENTO COM AREIA GROSSA 1:7</v>
          </cell>
          <cell r="D257" t="str">
            <v>M3</v>
          </cell>
        </row>
        <row r="258">
          <cell r="C258" t="str">
            <v>ARGAMASSA DE CAL COM AREIA FINA 1:3</v>
          </cell>
          <cell r="D258" t="str">
            <v>M3</v>
          </cell>
        </row>
        <row r="259">
          <cell r="C259" t="str">
            <v>ARGAMASSA DE CAL COM AREIA MÉDIA 1:3</v>
          </cell>
          <cell r="D259" t="str">
            <v>M3</v>
          </cell>
        </row>
        <row r="260">
          <cell r="C260" t="str">
            <v>ARGAMASSA DE CAL COM AREIA FINA 1:4</v>
          </cell>
          <cell r="D260" t="str">
            <v>M3</v>
          </cell>
        </row>
        <row r="261">
          <cell r="C261" t="str">
            <v>ARGAMASSA DE CAL COM AREIA MÉDIA 1:4</v>
          </cell>
          <cell r="D261" t="str">
            <v>M3</v>
          </cell>
        </row>
        <row r="262">
          <cell r="C262" t="str">
            <v>ARGAMASSA MISTA COM AREIA GROSSA 1:0,25:3</v>
          </cell>
          <cell r="D262" t="str">
            <v>M3</v>
          </cell>
        </row>
        <row r="263">
          <cell r="C263" t="str">
            <v>ARGAMASSA MISTA COM AREIA MÉDIA 1:0,5:5</v>
          </cell>
          <cell r="D263" t="str">
            <v>M3</v>
          </cell>
        </row>
        <row r="264">
          <cell r="C264" t="str">
            <v>ARGAMASSA MISTA COM AREIA GROSSA 1:0,5:8</v>
          </cell>
          <cell r="D264" t="str">
            <v>M3</v>
          </cell>
        </row>
        <row r="265">
          <cell r="C265" t="str">
            <v>ARGAMASSA MISTA COM AREIA GROSSA 1:1,5:6</v>
          </cell>
          <cell r="D265" t="str">
            <v>M3</v>
          </cell>
        </row>
        <row r="266">
          <cell r="C266" t="str">
            <v>ARGAMASSA MISTA COM AREIA GROSSA 1:1:4</v>
          </cell>
          <cell r="D266" t="str">
            <v>M3</v>
          </cell>
        </row>
        <row r="267">
          <cell r="C267" t="str">
            <v>ARGAMASSA MISTA COM AREIA GROSSA 1:2:8</v>
          </cell>
          <cell r="D267" t="str">
            <v>M3</v>
          </cell>
        </row>
        <row r="268">
          <cell r="C268" t="str">
            <v>ARGAMASSA MISTA COM AREIA MÉDIA 1:2:9</v>
          </cell>
          <cell r="D268" t="str">
            <v>M3</v>
          </cell>
        </row>
        <row r="269">
          <cell r="C269" t="str">
            <v>ADITIVOS</v>
          </cell>
          <cell r="D269">
            <v>0</v>
          </cell>
        </row>
        <row r="270">
          <cell r="C270" t="str">
            <v>AGENTE DE CURA PARA CONCRETO</v>
          </cell>
          <cell r="D270" t="str">
            <v>Kg</v>
          </cell>
        </row>
        <row r="271">
          <cell r="C271" t="str">
            <v>ADITIVO PARA ASFALTO TIPO BETUDOPE OU SIMILAR</v>
          </cell>
          <cell r="D271" t="str">
            <v>Kg</v>
          </cell>
        </row>
        <row r="272">
          <cell r="C272" t="str">
            <v>ADITIVO EXPANSOR PARA ENCUNHAMENTO E INJEÇÕES DE CIMENTO</v>
          </cell>
          <cell r="D272" t="str">
            <v>Kg</v>
          </cell>
        </row>
        <row r="273">
          <cell r="C273" t="str">
            <v>ADITIVO ACELERADOR DE PEGA PARA CONCRETO PROJETADO</v>
          </cell>
          <cell r="D273" t="str">
            <v>Kg</v>
          </cell>
        </row>
        <row r="274">
          <cell r="C274" t="str">
            <v>FIBRA DE POLIPROPILENO P/ CONCRETO DOSADO EM CENTRAL</v>
          </cell>
          <cell r="D274" t="str">
            <v>Kg</v>
          </cell>
        </row>
        <row r="275">
          <cell r="C275" t="str">
            <v>FORMAS/ESCORAMENTO/ANDAIMES (MADEIRA)</v>
          </cell>
          <cell r="D275">
            <v>0</v>
          </cell>
        </row>
        <row r="276">
          <cell r="C276" t="str">
            <v>DESMOLDANTE PARA FORMAS</v>
          </cell>
          <cell r="D276" t="str">
            <v>L</v>
          </cell>
        </row>
        <row r="277">
          <cell r="C277" t="str">
            <v>COMPENSADO PLASTIFICADO 10MM</v>
          </cell>
          <cell r="D277" t="str">
            <v>M2</v>
          </cell>
        </row>
        <row r="278">
          <cell r="C278" t="str">
            <v>COMPENSADO PLASTIFICADO 12MM</v>
          </cell>
          <cell r="D278" t="str">
            <v>M2</v>
          </cell>
        </row>
        <row r="279">
          <cell r="C279" t="str">
            <v>COMPENSADO PLASTIFICADO 14MM</v>
          </cell>
          <cell r="D279" t="str">
            <v>M2</v>
          </cell>
        </row>
        <row r="280">
          <cell r="C280" t="str">
            <v>COMPENSADO RESINADO  6 MM</v>
          </cell>
          <cell r="D280" t="str">
            <v>M2</v>
          </cell>
        </row>
        <row r="281">
          <cell r="C281" t="str">
            <v>COMPENSADO RESINADO 10MM</v>
          </cell>
          <cell r="D281" t="str">
            <v>M2</v>
          </cell>
        </row>
        <row r="282">
          <cell r="C282" t="str">
            <v>COMPENSADO RESINADO 12MM</v>
          </cell>
          <cell r="D282" t="str">
            <v>M2</v>
          </cell>
        </row>
        <row r="283">
          <cell r="C283" t="str">
            <v>EUCALIPTO D=20 / 30 CM NA BASE - 6M - SEM TRATAMENTO E SEM CASCA (CITRIODORA)</v>
          </cell>
          <cell r="D283" t="str">
            <v>M</v>
          </cell>
        </row>
        <row r="284">
          <cell r="C284" t="str">
            <v>PINUS - RIPA DE 1/2" X 3" - BRUTA</v>
          </cell>
          <cell r="D284" t="str">
            <v>M</v>
          </cell>
        </row>
        <row r="285">
          <cell r="C285" t="str">
            <v>PINUS - PONTALETE DE 3" X 3" - BRUTO</v>
          </cell>
          <cell r="D285" t="str">
            <v>M</v>
          </cell>
        </row>
        <row r="286">
          <cell r="C286" t="str">
            <v>TUBO CILÍNDRICO DE PAPELÃO C/ REV. EXT. IMPERMEAB. E INTERN. C/ PAPEL ESPECIAL NÃO ADERENTE AO CONCR.- DIÂM DE 350MM</v>
          </cell>
          <cell r="D286" t="str">
            <v>M</v>
          </cell>
        </row>
        <row r="287">
          <cell r="C287" t="str">
            <v>PEROBA DO NORTE (CUPIÚBA) - TÁBUA DE 3 X 16 CM - BRUTA</v>
          </cell>
          <cell r="D287" t="str">
            <v>M</v>
          </cell>
        </row>
        <row r="288">
          <cell r="C288" t="str">
            <v>PINUS - TÁBUA DE 1" X 6" - BRUTA</v>
          </cell>
          <cell r="D288" t="str">
            <v>M</v>
          </cell>
        </row>
        <row r="289">
          <cell r="C289" t="str">
            <v>PINUS - SARRAFO DE 1" X 2" - BRUTO</v>
          </cell>
          <cell r="D289" t="str">
            <v>M</v>
          </cell>
        </row>
        <row r="290">
          <cell r="C290" t="str">
            <v>PINUS - SARRAFO DE 1" X 4" - BRUTO</v>
          </cell>
          <cell r="D290" t="str">
            <v>M</v>
          </cell>
        </row>
        <row r="291">
          <cell r="C291" t="str">
            <v>PINUS - SARRAFO DE 1" X 3" - BRUTO</v>
          </cell>
          <cell r="D291" t="str">
            <v>M</v>
          </cell>
        </row>
        <row r="292">
          <cell r="C292" t="str">
            <v>PINUS - TÁBUA DE 1" X 12" - BRUTA</v>
          </cell>
          <cell r="D292" t="str">
            <v>M</v>
          </cell>
        </row>
        <row r="293">
          <cell r="C293" t="str">
            <v>ESCORAMENTO/ANDAIMES - ALUGUEL</v>
          </cell>
          <cell r="D293">
            <v>0</v>
          </cell>
        </row>
        <row r="294">
          <cell r="C294" t="str">
            <v>ESCORAMENTO CONTÍNUO</v>
          </cell>
          <cell r="D294" t="str">
            <v>M2</v>
          </cell>
        </row>
        <row r="295">
          <cell r="C295" t="str">
            <v>LOCAÇÃO DE ANDAIME TUBULAR TIPO TORRE 1.50 X 1.50 M</v>
          </cell>
          <cell r="D295" t="str">
            <v>M / Mês</v>
          </cell>
        </row>
        <row r="296">
          <cell r="C296" t="str">
            <v>CHAPAS E ACESSÓRIOS PARA ESCORAMENTO</v>
          </cell>
          <cell r="D296" t="str">
            <v>Kg</v>
          </cell>
        </row>
        <row r="297">
          <cell r="C297" t="str">
            <v>TORRE METÁLICA ROHR ETEM T-28 (CIMBR.TUB.ENCAIX)</v>
          </cell>
          <cell r="D297" t="str">
            <v>Kg / Mês</v>
          </cell>
        </row>
        <row r="298">
          <cell r="C298" t="str">
            <v>VIGA METÁLICA V-18 - LOCAÇÃO</v>
          </cell>
          <cell r="D298" t="str">
            <v>M / Mês</v>
          </cell>
        </row>
        <row r="299">
          <cell r="C299" t="str">
            <v>VIGA METALICA V-7,5 - LOCAÇÃO</v>
          </cell>
          <cell r="D299" t="str">
            <v>M / Mês</v>
          </cell>
        </row>
        <row r="300">
          <cell r="C300" t="str">
            <v>ARMADURAS PARA CONCRETO</v>
          </cell>
          <cell r="D300">
            <v>0</v>
          </cell>
        </row>
        <row r="301">
          <cell r="C301" t="str">
            <v>AÇO CA-25 - MÉDIA BITOLAS</v>
          </cell>
          <cell r="D301" t="str">
            <v>KG</v>
          </cell>
        </row>
        <row r="302">
          <cell r="C302" t="str">
            <v>AÇO CA-25 -  6,3 MM - 1/4" - LISO</v>
          </cell>
          <cell r="D302" t="str">
            <v>Kg</v>
          </cell>
        </row>
        <row r="303">
          <cell r="C303" t="str">
            <v>AÇO CA-25 -  8,0 MM - 5/16" - LISO</v>
          </cell>
          <cell r="D303" t="str">
            <v>Kg</v>
          </cell>
        </row>
        <row r="304">
          <cell r="C304" t="str">
            <v>AÇO CA-25 - 10,0 MM - 3/8"- LISO</v>
          </cell>
          <cell r="D304" t="str">
            <v>Kg</v>
          </cell>
        </row>
        <row r="305">
          <cell r="C305" t="str">
            <v>AÇO CA-25 - 12,5 MM - 1/2" - LISO</v>
          </cell>
          <cell r="D305" t="str">
            <v>Kg</v>
          </cell>
        </row>
        <row r="306">
          <cell r="C306" t="str">
            <v>AÇO CA-25 - 16,0 MM - 5/8" - LISO</v>
          </cell>
          <cell r="D306" t="str">
            <v>Kg</v>
          </cell>
        </row>
        <row r="307">
          <cell r="C307" t="str">
            <v>AÇO CA-25 - 20,0 MM - 3/4" - LISO</v>
          </cell>
          <cell r="D307" t="str">
            <v>Kg</v>
          </cell>
        </row>
        <row r="308">
          <cell r="C308" t="str">
            <v>AÇO CA-25 - 25,0 MM - 1" - LISO</v>
          </cell>
          <cell r="D308" t="str">
            <v>Kg</v>
          </cell>
        </row>
        <row r="309">
          <cell r="C309" t="str">
            <v>AÇO CA-50A OU B - MÉDIA BITOLAS</v>
          </cell>
          <cell r="D309" t="str">
            <v>KG</v>
          </cell>
        </row>
        <row r="310">
          <cell r="C310" t="str">
            <v>AÇO CA-50 -  6,3 MM - 1/4" - NERVURADO</v>
          </cell>
          <cell r="D310" t="str">
            <v>Kg</v>
          </cell>
        </row>
        <row r="311">
          <cell r="C311" t="str">
            <v>AÇO CA-50 -  8,0 MM - 5/16" - NERVURADO</v>
          </cell>
          <cell r="D311" t="str">
            <v>Kg</v>
          </cell>
        </row>
        <row r="312">
          <cell r="C312" t="str">
            <v>AÇO CA-50 - 10,0 MM - 3/8" - NERVURADO</v>
          </cell>
          <cell r="D312" t="str">
            <v>Kg</v>
          </cell>
        </row>
        <row r="313">
          <cell r="C313" t="str">
            <v>AÇO CA-50 - 12,5 MM - 1/2" - NERVURADO</v>
          </cell>
          <cell r="D313" t="str">
            <v>Kg</v>
          </cell>
        </row>
        <row r="314">
          <cell r="C314" t="str">
            <v>AÇO CA-50 - 16,0 MM - 5/8" - NERVURADO</v>
          </cell>
          <cell r="D314" t="str">
            <v>Kg</v>
          </cell>
        </row>
        <row r="315">
          <cell r="C315" t="str">
            <v>AÇO CA-50 - 20,0 MM - 3/4" - NERVURADO</v>
          </cell>
          <cell r="D315" t="str">
            <v>Kg</v>
          </cell>
        </row>
        <row r="316">
          <cell r="C316" t="str">
            <v>AÇO CA-50 - 25,0 MM - 1" - NERVURADO</v>
          </cell>
          <cell r="D316" t="str">
            <v>Kg</v>
          </cell>
        </row>
        <row r="317">
          <cell r="C317" t="str">
            <v>AÇO CA-60B - MÉDIA BITOLAS</v>
          </cell>
          <cell r="D317" t="str">
            <v>KG</v>
          </cell>
        </row>
        <row r="318">
          <cell r="C318" t="str">
            <v>AÇO CA-60 - 4,2 MM</v>
          </cell>
          <cell r="D318" t="str">
            <v>Kg</v>
          </cell>
        </row>
        <row r="319">
          <cell r="C319" t="str">
            <v>AÇO CA-60 - 5,0 MM</v>
          </cell>
          <cell r="D319" t="str">
            <v>Kg</v>
          </cell>
        </row>
        <row r="320">
          <cell r="C320" t="str">
            <v>AÇO CA-60 - 6,0MM</v>
          </cell>
          <cell r="D320" t="str">
            <v>Kg</v>
          </cell>
        </row>
        <row r="321">
          <cell r="C321" t="str">
            <v>AÇO CA-60 - 8,0MM</v>
          </cell>
          <cell r="D321" t="str">
            <v>Kg</v>
          </cell>
        </row>
        <row r="322">
          <cell r="C322" t="str">
            <v>TELA SOLDADA NERVURADA Q- 61 (PAINEL - AÇO CA60 - MALHA 15 X 15 CM - FIO 3.4 MM)</v>
          </cell>
          <cell r="D322" t="str">
            <v>M2</v>
          </cell>
        </row>
        <row r="323">
          <cell r="C323" t="str">
            <v>LAJES E PAINÉIS PRÉ-FABRICADOS</v>
          </cell>
          <cell r="D323">
            <v>0</v>
          </cell>
        </row>
        <row r="324">
          <cell r="C324" t="str">
            <v>LAJE MISTA TRELIÇADA PRÉ-FABRICADA H= 8CM - INTEREIXOS 45CM- 300KGF/CM2</v>
          </cell>
          <cell r="D324" t="str">
            <v>M2</v>
          </cell>
        </row>
        <row r="325">
          <cell r="C325" t="str">
            <v>LAJE MISTA TRELIÇADA PRÉ-FABRICADA H=10CM - INTEREIXOS 45CM- 300KGF/CM2</v>
          </cell>
          <cell r="D325" t="str">
            <v>M2</v>
          </cell>
        </row>
        <row r="326">
          <cell r="C326" t="str">
            <v>LAJE MISTA TRELIÇADA PRÉ-FABRICADA H=12CM - INTEREIXOS 45CM- 300KGF/CM2</v>
          </cell>
          <cell r="D326" t="str">
            <v>M2</v>
          </cell>
        </row>
        <row r="327">
          <cell r="C327" t="str">
            <v>LAJE MISTA TRELIÇADA PRÉ-FABRICADA H=15CM - INTEREIXOS 45CM- 300KGF/CM2</v>
          </cell>
          <cell r="D327" t="str">
            <v>M2</v>
          </cell>
        </row>
        <row r="328">
          <cell r="C328" t="str">
            <v>LAJE MISTA TRELIÇADA PRÉ-FABRICADA H=20CM - INTEREIXOS 45CM- 300KGF/CM2</v>
          </cell>
          <cell r="D328" t="str">
            <v>M2</v>
          </cell>
        </row>
        <row r="329">
          <cell r="C329" t="str">
            <v>LAJE MISTA TRELIÇADA PRÉ-FABRICADA H=25CM - INTEREIXOS 45CM- 300KGF/CM2</v>
          </cell>
          <cell r="D329" t="str">
            <v>M2</v>
          </cell>
        </row>
        <row r="330">
          <cell r="C330" t="str">
            <v>VEDOS (TIJOLOS E BLOCOS)</v>
          </cell>
          <cell r="D330">
            <v>0</v>
          </cell>
        </row>
        <row r="331">
          <cell r="C331" t="str">
            <v>BLOCO SÍLICO CALCÁRIO -  9X19X39</v>
          </cell>
          <cell r="D331" t="str">
            <v>Un</v>
          </cell>
        </row>
        <row r="332">
          <cell r="C332" t="str">
            <v>BLOCO SÍLICO CALCÁRIO - 14X19X39</v>
          </cell>
          <cell r="D332" t="str">
            <v>Un</v>
          </cell>
        </row>
        <row r="333">
          <cell r="C333" t="str">
            <v>BLOCO SÍLICO CALCÁRIO - 19X19X39</v>
          </cell>
          <cell r="D333" t="str">
            <v>Un</v>
          </cell>
        </row>
        <row r="334">
          <cell r="C334" t="str">
            <v>BLOCO DE CONCRETO APARENTE - (09X19X39)CM</v>
          </cell>
          <cell r="D334" t="str">
            <v>Un</v>
          </cell>
        </row>
        <row r="335">
          <cell r="C335" t="str">
            <v>BLOCO DE CONCRETO APARENTE - (14X19X39)CM</v>
          </cell>
          <cell r="D335" t="str">
            <v>Un</v>
          </cell>
        </row>
        <row r="336">
          <cell r="C336" t="str">
            <v>BLOCO DE CONCRETO APARENTE - (19X19X39)CM</v>
          </cell>
          <cell r="D336" t="str">
            <v>Un</v>
          </cell>
        </row>
        <row r="337">
          <cell r="C337" t="str">
            <v>BLOCO DE CONCRETO COMUM - (9X19X39)CM</v>
          </cell>
          <cell r="D337" t="str">
            <v>Un</v>
          </cell>
        </row>
        <row r="338">
          <cell r="C338" t="str">
            <v>BLOCO DE CONCRETO COMUM - (14X19X39)CM</v>
          </cell>
          <cell r="D338" t="str">
            <v>Un</v>
          </cell>
        </row>
        <row r="339">
          <cell r="C339" t="str">
            <v>BLOCO DE CONCRETO COMUM - (19X19X39)CM</v>
          </cell>
          <cell r="D339" t="str">
            <v>Un</v>
          </cell>
        </row>
        <row r="340">
          <cell r="C340" t="str">
            <v>BLOCO DE CONCRETO COMUM - (19X19X19)CM</v>
          </cell>
          <cell r="D340" t="str">
            <v>Un</v>
          </cell>
        </row>
        <row r="341">
          <cell r="C341" t="str">
            <v>BLOCO VAZADO DE CONCRETO ESTRUTURAL 14CM (ATÉ 6 MPA)</v>
          </cell>
          <cell r="D341" t="str">
            <v>Un</v>
          </cell>
        </row>
        <row r="342">
          <cell r="C342" t="str">
            <v>BLOCO VAZADO DE CONCRETO ESTRUTURAL 19CM (ATÉ 6 MPA)</v>
          </cell>
          <cell r="D342" t="str">
            <v>Un</v>
          </cell>
        </row>
        <row r="343">
          <cell r="C343" t="str">
            <v>BLOCO CERÂMICO DE VEDAÇÃO - (14X19X39)CM</v>
          </cell>
          <cell r="D343" t="str">
            <v>Un</v>
          </cell>
        </row>
        <row r="344">
          <cell r="C344" t="str">
            <v>BLOCO CERÂMICO DE VEDAÇÃO - (19X19X39)CM</v>
          </cell>
          <cell r="D344" t="str">
            <v>Un</v>
          </cell>
        </row>
        <row r="345">
          <cell r="C345" t="str">
            <v>TIJOLO CERÂMICO FURADO - 9 FUROS - (11,5X14X24)CM</v>
          </cell>
          <cell r="D345" t="str">
            <v>Un</v>
          </cell>
        </row>
        <row r="346">
          <cell r="C346" t="str">
            <v>TIJOLO CERÂMICO LAMINADO - (5,5X11X23)CM</v>
          </cell>
          <cell r="D346" t="str">
            <v>Un</v>
          </cell>
        </row>
        <row r="347">
          <cell r="C347" t="str">
            <v>TIJOLO DE VIDRO - CANELADO - 8X19X19CM</v>
          </cell>
          <cell r="D347" t="str">
            <v>Un</v>
          </cell>
        </row>
        <row r="348">
          <cell r="C348" t="str">
            <v>TIJOLO DE VIDRO - VENTILAÇÃO - 20X10X10CM</v>
          </cell>
          <cell r="D348" t="str">
            <v>Un</v>
          </cell>
        </row>
        <row r="349">
          <cell r="C349" t="str">
            <v>TIJOLO DE VIDRO - XADREZ - 19X19X8CM</v>
          </cell>
          <cell r="D349" t="str">
            <v>Un</v>
          </cell>
        </row>
        <row r="350">
          <cell r="C350" t="str">
            <v>TIJOLO MAÇICO DE BARRO COMUM</v>
          </cell>
          <cell r="D350" t="str">
            <v>Un</v>
          </cell>
        </row>
        <row r="351">
          <cell r="C351" t="str">
            <v>BLOCO DE CONCRETO ESTRUTURAL DE 14CM - RESISTÊNCIA  8MPA</v>
          </cell>
          <cell r="D351" t="str">
            <v>Un</v>
          </cell>
        </row>
        <row r="352">
          <cell r="C352" t="str">
            <v>BLOCO DE CONCRETO ESTRUTURAL DE 14CM - RESISTÊNCIA 10MPA</v>
          </cell>
          <cell r="D352" t="str">
            <v>Un</v>
          </cell>
        </row>
        <row r="353">
          <cell r="C353" t="str">
            <v>BLOCO DE CONCRETO ESTRUTURAL DE 14CM - RESISTÊNCIA 12MPA</v>
          </cell>
          <cell r="D353" t="str">
            <v>Un</v>
          </cell>
        </row>
        <row r="354">
          <cell r="C354" t="str">
            <v>BLOCO DE CONCRETO ESTRUTURAL DE 14CM - RESISTÊNCIA 14MPA</v>
          </cell>
          <cell r="D354" t="str">
            <v>Un</v>
          </cell>
        </row>
        <row r="355">
          <cell r="C355" t="str">
            <v>BLOCO DE CONCRETO ESTRUTURAL DE 19CM - RESISTÊNCIA  8MPA</v>
          </cell>
          <cell r="D355" t="str">
            <v>Un</v>
          </cell>
        </row>
        <row r="356">
          <cell r="C356" t="str">
            <v>BLOCO DE CONCRETO ESTRUTURAL DE 19CM - RESISTÊNCIA 10MPA</v>
          </cell>
          <cell r="D356" t="str">
            <v>Un</v>
          </cell>
        </row>
        <row r="357">
          <cell r="C357" t="str">
            <v>BLOCO DE CONCRETO ESTRUTURAL DE 19CM - RESISTÊNCIA 12MPA</v>
          </cell>
          <cell r="D357" t="str">
            <v>Un</v>
          </cell>
        </row>
        <row r="358">
          <cell r="C358" t="str">
            <v>BLOCO DE CONCRETO ESTRUTURAL DE 19CM - RESISTÊNCIA 14MPA</v>
          </cell>
          <cell r="D358" t="str">
            <v>Un</v>
          </cell>
        </row>
        <row r="359">
          <cell r="C359" t="str">
            <v>VEDOS (ELEMENTOS VAZADOS)</v>
          </cell>
          <cell r="D359">
            <v>0</v>
          </cell>
        </row>
        <row r="360">
          <cell r="C360" t="str">
            <v>ELEMENTO VAZADO TIPO NEO-REX N.4A</v>
          </cell>
          <cell r="D360" t="str">
            <v>Un</v>
          </cell>
        </row>
        <row r="361">
          <cell r="C361" t="str">
            <v>ELEMENTO VAZADO TIPO NEO-REX N.16</v>
          </cell>
          <cell r="D361" t="str">
            <v>Un</v>
          </cell>
        </row>
        <row r="362">
          <cell r="C362" t="str">
            <v>ELEMENTO VAZADO TIPO NEO-REX N.17G</v>
          </cell>
          <cell r="D362" t="str">
            <v>Un</v>
          </cell>
        </row>
        <row r="363">
          <cell r="C363" t="str">
            <v>ELEMENTO VAZADO TIPO NEO-REX N.19C</v>
          </cell>
          <cell r="D363" t="str">
            <v>Un</v>
          </cell>
        </row>
        <row r="364">
          <cell r="C364" t="str">
            <v>ELEMENTO VAZADO TIPO NEO-REX N.23A</v>
          </cell>
          <cell r="D364" t="str">
            <v>Un</v>
          </cell>
        </row>
        <row r="365">
          <cell r="C365" t="str">
            <v>ELEMENTO VAZADO TIPO NEO-REX N.62B</v>
          </cell>
          <cell r="D365" t="str">
            <v>Un</v>
          </cell>
        </row>
        <row r="366">
          <cell r="C366" t="str">
            <v>ELEMENTO VAZADO TIPO NEO-REX N.62A</v>
          </cell>
          <cell r="D366" t="str">
            <v>Un</v>
          </cell>
        </row>
        <row r="367">
          <cell r="C367" t="str">
            <v>ELEMENTO VAZADO TIPO NEO-REX N.16D</v>
          </cell>
          <cell r="D367" t="str">
            <v>Un</v>
          </cell>
        </row>
        <row r="368">
          <cell r="C368" t="str">
            <v>ELEMENTO VAZADO TIPO NEO-REX N.4F</v>
          </cell>
          <cell r="D368" t="str">
            <v>Un</v>
          </cell>
        </row>
        <row r="369">
          <cell r="C369" t="str">
            <v>ELEMENTO VAZADO TIPO NEO-REX N.22B</v>
          </cell>
          <cell r="D369" t="str">
            <v>Un</v>
          </cell>
        </row>
        <row r="370">
          <cell r="C370" t="str">
            <v>ELEMENTO VAZADO TIPO NEO-REX N.72A</v>
          </cell>
          <cell r="D370" t="str">
            <v>Un</v>
          </cell>
        </row>
        <row r="371">
          <cell r="C371" t="str">
            <v>ELEMENTO VAZADO TIPO NEO-REX N.78A</v>
          </cell>
          <cell r="D371" t="str">
            <v>Un</v>
          </cell>
        </row>
        <row r="372">
          <cell r="C372" t="str">
            <v>VEDOS (DIVISÓRIAS EM PLACAS)</v>
          </cell>
          <cell r="D372">
            <v>0</v>
          </cell>
        </row>
        <row r="373">
          <cell r="C373" t="str">
            <v>PLACA DE GRANILITE 30MM - DIVISÓRIA</v>
          </cell>
          <cell r="D373" t="str">
            <v>M2</v>
          </cell>
        </row>
        <row r="374">
          <cell r="C374" t="str">
            <v>PLACA DE GRANILITE 40MM - DIVISÓRIA</v>
          </cell>
          <cell r="D374" t="str">
            <v>M2</v>
          </cell>
        </row>
        <row r="375">
          <cell r="C375" t="str">
            <v>PLACA DE GRANILITE 50MM - DIVISÓRIA</v>
          </cell>
          <cell r="D375" t="str">
            <v>M2</v>
          </cell>
        </row>
        <row r="376">
          <cell r="C376" t="str">
            <v>ARDOSIA CINZA EM PLACA -POLIDA NOS 2 LADOS -ESPESSURA 30MM</v>
          </cell>
          <cell r="D376" t="str">
            <v>M2</v>
          </cell>
        </row>
        <row r="377">
          <cell r="C377" t="str">
            <v>DIVISÓRIAS</v>
          </cell>
          <cell r="D377">
            <v>0</v>
          </cell>
        </row>
        <row r="378">
          <cell r="C378" t="str">
            <v>DIVISÓRIA NAVAL; MIOLO COLMÉIA - PAINEL/PAINEL - FORNECIMENTO E COLOCAÇÃO</v>
          </cell>
          <cell r="D378" t="str">
            <v>M2</v>
          </cell>
        </row>
        <row r="379">
          <cell r="C379" t="str">
            <v>DIVISÓRIA NAVAL; MIOLO COLMÉIA - PAINEL CEGO - FORNECIMENTO E COLOCAÇÃO</v>
          </cell>
          <cell r="D379" t="str">
            <v>M2</v>
          </cell>
        </row>
        <row r="380">
          <cell r="C380" t="str">
            <v>DIVISÓRIA NAVAL; MIOLO COLMÉIA - PORTA/BANDEIRA - FORNECIMENTO E COLOCAÇÃO</v>
          </cell>
          <cell r="D380" t="str">
            <v>M2</v>
          </cell>
        </row>
        <row r="381">
          <cell r="C381" t="str">
            <v>DIVISÓRIA NAVAL; MIOLO COLMÉIA - PAINEL/VIDRO - FORNECIMENTO E COLOCAÇÃO</v>
          </cell>
          <cell r="D381" t="str">
            <v>M2</v>
          </cell>
        </row>
        <row r="382">
          <cell r="C382" t="str">
            <v>DIVISÓRIA NAVAL; MIOLO COLMÉIA - PORTA/VIDRO - FORNECIMENTO E COLOCAÇÃO</v>
          </cell>
          <cell r="D382" t="str">
            <v>M2</v>
          </cell>
        </row>
        <row r="383">
          <cell r="C383" t="str">
            <v>DIVISÓRIA NAVAL; MIOLO COLMÉIA - PAINEL/VIDRO/PAINEL - FORNECIMENTO E COLOCAÇÃO</v>
          </cell>
          <cell r="D383" t="str">
            <v>M2</v>
          </cell>
        </row>
        <row r="384">
          <cell r="C384" t="str">
            <v>DIVISÓRIA NAVAL; MIOLO COLMÉIA - PAINEL/VIDRO/VIDRO - FORNECIMENTO E COLOCAÇÃO</v>
          </cell>
          <cell r="D384" t="str">
            <v>M2</v>
          </cell>
        </row>
        <row r="385">
          <cell r="C385" t="str">
            <v>DIVISÓRIA NAVAL; MIOLO COLMÉIA - PORTA/BONECA/PAINEL - FORNECIMENTO E COLOCAÇÃO</v>
          </cell>
          <cell r="D385" t="str">
            <v>M2</v>
          </cell>
        </row>
        <row r="386">
          <cell r="C386" t="str">
            <v>DIVISÓRIA NAVAL; MIOLO COLMÉIA - PORTA/BONECA/VIDRO - FORNECIMENTO E COLOCAÇÃO</v>
          </cell>
          <cell r="D386" t="str">
            <v>M2</v>
          </cell>
        </row>
        <row r="387">
          <cell r="C387" t="str">
            <v>MATERIAIS PARA IMPERMEABILIZAÇÃO</v>
          </cell>
          <cell r="D387">
            <v>0</v>
          </cell>
        </row>
        <row r="388">
          <cell r="C388" t="str">
            <v>ASFALTO OXIDADO TIPO lll</v>
          </cell>
          <cell r="D388" t="str">
            <v>Kg</v>
          </cell>
        </row>
        <row r="389">
          <cell r="C389" t="str">
            <v>CIMENTO IMPERMEABILIZANTE DE CRISTALIZAÇÃO - ESTRUTURA ELEVADA - COM APLICAÇÃO</v>
          </cell>
          <cell r="D389" t="str">
            <v>M2</v>
          </cell>
        </row>
        <row r="390">
          <cell r="C390" t="str">
            <v>CIMENTO IMPERMEABILIZANTE DE CRISTALIZAÇÃO - ESTRUTURA ENTERRADA - COM APLICAÇÃO</v>
          </cell>
          <cell r="D390" t="str">
            <v>M2</v>
          </cell>
        </row>
        <row r="391">
          <cell r="C391" t="str">
            <v>EMULSÃO ASFÁLTICA MODIFICADA C/ELASTÔMEROS - ESTRUTURADA C/TECIDO POLIÉSTER-2 CAMADAS DE ESTRUT- (FORN E APLIC MAT)</v>
          </cell>
          <cell r="D391" t="str">
            <v>M2</v>
          </cell>
        </row>
        <row r="392">
          <cell r="C392" t="str">
            <v>EMULSÃO ASFÁLTICA - ESTRUTURADA COM TECIDO DE POLIÉSTER - 2 CAMADAS DE ESTRUTURANTE (FORNEC. E APLICAÇÃO DO MATERIAL)</v>
          </cell>
          <cell r="D392" t="str">
            <v>M2</v>
          </cell>
        </row>
        <row r="393">
          <cell r="C393" t="str">
            <v>EMULSÃO ASFÁLTICA - ESTRUTURADA COM TECIDO DE POLIÉSTER - 3 CAMADAS DE ESTRUTURANTE (FORNEC. E APLICAÇÃO DO MATERIAL)</v>
          </cell>
          <cell r="D393" t="str">
            <v>M2</v>
          </cell>
        </row>
        <row r="394">
          <cell r="C394" t="str">
            <v>PRIMER HIDROFUGANTE A BASE DE SILANO SILOXANO</v>
          </cell>
          <cell r="D394" t="str">
            <v>Kg</v>
          </cell>
        </row>
        <row r="395">
          <cell r="C395" t="str">
            <v>PRIMER PARA TINTA ANTI-PICHAÇÃO</v>
          </cell>
          <cell r="D395" t="str">
            <v>L</v>
          </cell>
        </row>
        <row r="396">
          <cell r="C396" t="str">
            <v>PRIMER PARA VERNIZ ANTI-PICHAÇÃO</v>
          </cell>
          <cell r="D396" t="str">
            <v>L</v>
          </cell>
        </row>
        <row r="397">
          <cell r="C397" t="str">
            <v>MEMBRANAS ASFÁLTICAS - 3 CAMADAS DE FELTRO ASFÁLTICO 15LBS COM APLICAÇÃO A QUENTE (FORNECIMENTO E COLOCAÇÃO)</v>
          </cell>
          <cell r="D397" t="str">
            <v>M2</v>
          </cell>
        </row>
        <row r="398">
          <cell r="C398" t="str">
            <v>MEMBRANAS ASFÁLTICAS - 4 CAMADAS DE FELTRO ASFÁLTICO 15LBS COM APLICAÇÃO A QUENTE (FORNECIMENTO E COLOCAÇÃO)</v>
          </cell>
          <cell r="D398" t="str">
            <v>M2</v>
          </cell>
        </row>
        <row r="399">
          <cell r="C399" t="str">
            <v>MEMBRANAS ASFÁLTICAS - 5 CAMADAS DE FELTRO ASFÁLTICO 15LBS COM APLICAÇÃO A QUENTE (FORNECIMENTO E COLOCAÇÃO)</v>
          </cell>
          <cell r="D399" t="str">
            <v>M2</v>
          </cell>
        </row>
        <row r="400">
          <cell r="C400" t="str">
            <v>MANTA ASFÁLTICA E=3MM C/ VÉU DE POLIÉSTER-COLADA A MAÇARICO (FORNECIMENTO DO MATERIAL E COLOCAÇÃO)</v>
          </cell>
          <cell r="D400" t="str">
            <v>M2</v>
          </cell>
        </row>
        <row r="401">
          <cell r="C401" t="str">
            <v>MANTA ASFÁLTICA E=4MM C/ VÉU DE POLIÉSTER-COLADA A MAÇARICO (FORNECIMENTO DO MATERIAL E COLOCAÇÃO)</v>
          </cell>
          <cell r="D401" t="str">
            <v>M2</v>
          </cell>
        </row>
        <row r="402">
          <cell r="C402" t="str">
            <v>MANTA ASFÁLTICA ESPESSURA 4 MM ANTIRAIZ C/ VÉU DE POLIÉSTER (FORNECIMENTO DO MATERIAL E COLOCAÇÃO)</v>
          </cell>
          <cell r="D402" t="str">
            <v>M2</v>
          </cell>
        </row>
        <row r="403">
          <cell r="C403" t="str">
            <v>TINTA BETUMINOSA PARA CONCRETO E ALVENARIA</v>
          </cell>
          <cell r="D403" t="str">
            <v>L</v>
          </cell>
        </row>
        <row r="404">
          <cell r="C404" t="str">
            <v>PAPEL IMPREGNADO DE BETUME TIPO KRAFT 200  A 250 GR/M2</v>
          </cell>
          <cell r="D404" t="str">
            <v>M2</v>
          </cell>
        </row>
        <row r="405">
          <cell r="C405" t="str">
            <v>IMPERMEABILIZANTE PARA CONCRETO E ARGAMASSA</v>
          </cell>
          <cell r="D405" t="str">
            <v>Kg</v>
          </cell>
        </row>
        <row r="406">
          <cell r="C406" t="str">
            <v>MATERIAIS PARA ISOTERMIA</v>
          </cell>
          <cell r="D406">
            <v>0</v>
          </cell>
        </row>
        <row r="407">
          <cell r="C407" t="str">
            <v>PLACA DE POLIESTIRENO EXPANDIDO ESP=50 MM - TIPO "P1"</v>
          </cell>
          <cell r="D407" t="str">
            <v>M2</v>
          </cell>
        </row>
        <row r="408">
          <cell r="C408" t="str">
            <v>MASSA BETUMINOSA - ADESIVO P/ PLACAS TERMO-ACÚSTICAS</v>
          </cell>
          <cell r="D408" t="str">
            <v>Kg</v>
          </cell>
        </row>
        <row r="409">
          <cell r="C409" t="str">
            <v>JUNTAS DE DILATAÇÃO</v>
          </cell>
          <cell r="D409">
            <v>0</v>
          </cell>
        </row>
        <row r="410">
          <cell r="C410" t="str">
            <v>MATA-JUNTA DE PVC - TIPO 012</v>
          </cell>
          <cell r="D410" t="str">
            <v>M</v>
          </cell>
        </row>
        <row r="411">
          <cell r="C411" t="str">
            <v>MATA-JUNTA DE PVC - TIPO 022</v>
          </cell>
          <cell r="D411" t="str">
            <v>M</v>
          </cell>
        </row>
        <row r="412">
          <cell r="C412" t="str">
            <v>MASTIQUE À BASE DE POLISSULFETOS - BICOMPONENTE</v>
          </cell>
          <cell r="D412" t="str">
            <v>L</v>
          </cell>
        </row>
        <row r="413">
          <cell r="C413" t="str">
            <v>MASTIQUE A BASE DE POLIURETANO - MC</v>
          </cell>
          <cell r="D413" t="str">
            <v>L</v>
          </cell>
        </row>
        <row r="414">
          <cell r="C414" t="str">
            <v>MASTIQUE A BASE DE SILICONE</v>
          </cell>
          <cell r="D414" t="str">
            <v>L</v>
          </cell>
        </row>
        <row r="415">
          <cell r="C415" t="str">
            <v>BARRA CHATA DE ALUMÍNIO TIPO FITA 1/8" X 7/8"</v>
          </cell>
          <cell r="D415" t="str">
            <v>M</v>
          </cell>
        </row>
        <row r="416">
          <cell r="C416" t="str">
            <v>BARRA DE ALUMÍNIO 1/4" X 3/4"</v>
          </cell>
          <cell r="D416" t="str">
            <v>M</v>
          </cell>
        </row>
        <row r="417">
          <cell r="C417" t="str">
            <v>MANGUEIRA PLÁSTICA FLEXÍVEL D = 3/4" - ESP = 2MM - CRISTAL</v>
          </cell>
          <cell r="D417" t="str">
            <v>M</v>
          </cell>
        </row>
        <row r="418">
          <cell r="C418" t="str">
            <v>FORNEC. E COLOC.- JUNTA DE DILATAÇÃO DE ELAST. DE NEOPRENE JEENE JJ0411M  (4X15MM)  MOV. MÁX. DE -2 A +2MM</v>
          </cell>
          <cell r="D418" t="str">
            <v>M</v>
          </cell>
        </row>
        <row r="419">
          <cell r="C419" t="str">
            <v>FORNEC. E COLOC.- JUNTA DE DILATAÇÃO DE ELAST. DE NEOPRENE JEENE JJ2027M (20X35MM)  MOV. MÁX. DE -10 A +10MM</v>
          </cell>
          <cell r="D419" t="str">
            <v>M</v>
          </cell>
        </row>
        <row r="420">
          <cell r="C420" t="str">
            <v>FORNEC. E COLOC.- JUNTA DE DILATAÇÃO DE ELAST. DE NEOPRENE JEENE JJ6080VV (60X90MM)  MOV. MÁX. DE -30 A +30MM</v>
          </cell>
          <cell r="D420" t="str">
            <v>M</v>
          </cell>
        </row>
        <row r="421">
          <cell r="C421" t="str">
            <v>FORNEC. E COLOC.- JUNTA DE DILATAÇÃO DE ELAST. DE NEOPRENE JEENE JJ99120VV  (100X140MM)  MOV. MÁX. DE -50 A +50MM</v>
          </cell>
          <cell r="D421" t="str">
            <v>M</v>
          </cell>
        </row>
        <row r="422">
          <cell r="C422" t="str">
            <v>FORNEC. E COLOC.- JUNTA DE DILATAÇÃO DE ELAST. DE NEOPRENE JEENE JJ5070VV (50X80MM)+LÁB.POL, MOV. MÁX. DE -20 A +30MM</v>
          </cell>
          <cell r="D422" t="str">
            <v>M</v>
          </cell>
        </row>
        <row r="423">
          <cell r="C423" t="str">
            <v>FORNEC. E COLOC.- JUNTA DE DILATAÇÃO DE ELAST. DE NEOPRENE JEENE JJ2540VV (25X50MM)+LÁB.POL, MOV. MÁX. DE -10 A +15MM</v>
          </cell>
          <cell r="D423" t="str">
            <v>M</v>
          </cell>
        </row>
        <row r="424">
          <cell r="C424" t="str">
            <v>FORNEC. E COLOC.- JUNTA DE DILATAÇÃO DE ELAST. DE NEOPRENE JEENE JJ3550VV (35X60MM)+LÁB.POL, MOV. MÁX. DE -15 A +20MM</v>
          </cell>
          <cell r="D424" t="str">
            <v>M</v>
          </cell>
        </row>
        <row r="425">
          <cell r="C425" t="str">
            <v>ESTRUTURAS PARA COBERTURA</v>
          </cell>
          <cell r="D425">
            <v>0</v>
          </cell>
        </row>
        <row r="426">
          <cell r="C426" t="str">
            <v>ESTRUTURA METÁLICA INCL. ANTIFERRUGINOSA</v>
          </cell>
          <cell r="D426" t="str">
            <v>KG</v>
          </cell>
        </row>
        <row r="427">
          <cell r="C427" t="str">
            <v>RETIRADA DE ESTRUTURA METÁLICA INCLUSIVE PERFIS DE FIXAÇÃO</v>
          </cell>
          <cell r="D427" t="str">
            <v>KG</v>
          </cell>
        </row>
        <row r="428">
          <cell r="C428" t="str">
            <v>MADEIRAMENTO DE PEROBA DO NORTE (CUPIÚBA) P/ TELHADO</v>
          </cell>
          <cell r="D428" t="str">
            <v>M3</v>
          </cell>
        </row>
        <row r="429">
          <cell r="C429" t="str">
            <v>MONTAGEM DE ESTRUTURA METÁLICA</v>
          </cell>
          <cell r="D429" t="str">
            <v>KG</v>
          </cell>
        </row>
        <row r="430">
          <cell r="C430" t="str">
            <v>PEROBA DO NORTE (CUPIÚBA) - VIGA DE  6 CM X 12 CM - BRUTA</v>
          </cell>
          <cell r="D430" t="str">
            <v>M</v>
          </cell>
        </row>
        <row r="431">
          <cell r="C431" t="str">
            <v>PEROBA DO NORTE (CUPIÚBA) - VIGA DE 6 X 16 CM - BRUTA</v>
          </cell>
          <cell r="D431" t="str">
            <v>M</v>
          </cell>
        </row>
        <row r="432">
          <cell r="C432" t="str">
            <v>CAIBRO DE PEROBA DO NORTE 5 X 6 CM - BRUTO (CUPIÚBA)</v>
          </cell>
          <cell r="D432" t="str">
            <v>M</v>
          </cell>
        </row>
        <row r="433">
          <cell r="C433" t="str">
            <v>RIPA DE PEROBA DO NORTE 1,5 CM X 5 CM - BRUTA</v>
          </cell>
          <cell r="D433" t="str">
            <v>M</v>
          </cell>
        </row>
        <row r="434">
          <cell r="C434" t="str">
            <v>TELHAS E DOMOS</v>
          </cell>
          <cell r="D434">
            <v>0</v>
          </cell>
        </row>
        <row r="435">
          <cell r="C435" t="str">
            <v>DOMO DE ACRÍLICO COM CAIXILHO DE ALUMÍNIO</v>
          </cell>
          <cell r="D435" t="str">
            <v>M2</v>
          </cell>
        </row>
        <row r="436">
          <cell r="C436" t="str">
            <v>COBERTURA EM POLICARBONATO ALVEOLAR 6MM, ESTRUTURA METÁLICA GALVANIZADA, INSTALADA</v>
          </cell>
          <cell r="D436" t="str">
            <v>M2</v>
          </cell>
        </row>
        <row r="437">
          <cell r="C437" t="str">
            <v>TELHA DE ALUMÍNIO E=0.8MM ONDULADA - ACABAMENTO NATURAL</v>
          </cell>
          <cell r="D437" t="str">
            <v>M2</v>
          </cell>
        </row>
        <row r="438">
          <cell r="C438" t="str">
            <v>TELHA DE ALUMÍNIO E=0.8MM TRAPEZOIDAL - ACABAMENTO NATURAL</v>
          </cell>
          <cell r="D438" t="str">
            <v>M2</v>
          </cell>
        </row>
        <row r="439">
          <cell r="C439" t="str">
            <v>TELHA DE BARRO TIPO FRANCESA</v>
          </cell>
          <cell r="D439" t="str">
            <v>Un</v>
          </cell>
        </row>
        <row r="440">
          <cell r="C440" t="str">
            <v>TELHA DE BARRO TIPO PAULISTA</v>
          </cell>
          <cell r="D440" t="str">
            <v>Un</v>
          </cell>
        </row>
        <row r="441">
          <cell r="C441" t="str">
            <v>TELHA DE BARRO TIPO PLAN</v>
          </cell>
          <cell r="D441" t="str">
            <v>Un</v>
          </cell>
        </row>
        <row r="442">
          <cell r="C442" t="str">
            <v>TELHA DE POLIÉSTER PERFIL ONDUL. E TRAPEZ. DE ALUMÍNIO</v>
          </cell>
          <cell r="D442" t="str">
            <v>M2</v>
          </cell>
        </row>
        <row r="443">
          <cell r="C443" t="str">
            <v>TELHA DE PVC RÍGIDO TRANSLÚCIDA PERFIL OND. TRAPEZ. E GRECA</v>
          </cell>
          <cell r="D443" t="str">
            <v>M2</v>
          </cell>
        </row>
        <row r="444">
          <cell r="C444" t="str">
            <v>TELHA TECNOLOGIA CRFS ONDULADA 6MM</v>
          </cell>
          <cell r="D444" t="str">
            <v>M2</v>
          </cell>
        </row>
        <row r="445">
          <cell r="C445" t="str">
            <v>TELHA TECNOLOGIA CRFS ONDULADA 8MM</v>
          </cell>
          <cell r="D445" t="str">
            <v>M2</v>
          </cell>
        </row>
        <row r="446">
          <cell r="C446" t="str">
            <v>TELHA ESTRUTURAL TRAPEZOIDAL CRFS - E=8 MM LARG. ÚTIL 44 CM</v>
          </cell>
          <cell r="D446" t="str">
            <v>M2</v>
          </cell>
        </row>
        <row r="447">
          <cell r="C447" t="str">
            <v>TELHA TECNOLOGIA CRFS TRAPEZOIDAL 90 CM E=8 MM</v>
          </cell>
          <cell r="D447" t="str">
            <v>M2</v>
          </cell>
        </row>
        <row r="448">
          <cell r="C448" t="str">
            <v>TELHA DE AÇO GALV. ACAB. NATURAL TRAPEZOIDAL E=0.5 MM H= ATÉ 40 MM</v>
          </cell>
          <cell r="D448" t="str">
            <v>M2</v>
          </cell>
        </row>
        <row r="449">
          <cell r="C449" t="str">
            <v>TELHA AÇO GALV. ONDULADA E= 0,5 MM - H= 17/18 MM REV. B</v>
          </cell>
          <cell r="D449" t="str">
            <v>M2</v>
          </cell>
        </row>
        <row r="450">
          <cell r="C450" t="str">
            <v>TELHA AÇO GALV. TRAPEZOIDAL DUPLA E=0,5MM-H=40MM-MIOLO=30MM POLIURETANO -  REV.B</v>
          </cell>
          <cell r="D450" t="str">
            <v>M2</v>
          </cell>
        </row>
        <row r="451">
          <cell r="C451" t="str">
            <v>TELHA AÇO GALV. TRAPEZOIDAL   E=0.5MM - H=40MM PINTURA ELETROSTÁTICA 2 FACES - REV. B</v>
          </cell>
          <cell r="D451" t="str">
            <v>M2</v>
          </cell>
        </row>
        <row r="452">
          <cell r="C452" t="str">
            <v>TELHA AÇO GALV. ONDULADA E= 0,5 MM - H= 17/18 MM PINTURA ELETROST. 2 FACES - REV.B</v>
          </cell>
          <cell r="D452" t="str">
            <v>M2</v>
          </cell>
        </row>
        <row r="453">
          <cell r="C453" t="str">
            <v>TELHA AÇO GALV. TRAPEZOIDAL DUPLA E=0,5MM-H=40MM-MIOLO=30MM POLIURETANO - PINTADA 1 FACE - REV.B</v>
          </cell>
          <cell r="D453" t="str">
            <v>M2</v>
          </cell>
        </row>
        <row r="454">
          <cell r="C454" t="str">
            <v>TELHA AÇO GALV. TRAPEZOIDAL DUPLA E=0,8MM-H=40MM-MIOLO=30MM POLIURETANO - PINTADA 1 FACE - REV.B</v>
          </cell>
          <cell r="D454" t="str">
            <v>M2</v>
          </cell>
        </row>
        <row r="455">
          <cell r="C455" t="str">
            <v>TAPUME METÁLICO COM TELHA METÁLICA, SEM PINTURA,TRAPEZOIDAL</v>
          </cell>
          <cell r="D455" t="str">
            <v>M2</v>
          </cell>
        </row>
        <row r="456">
          <cell r="C456" t="str">
            <v>CUMEEIRA AÇO GALV. TRAPEZOIDAL E=0,5MM - H=40MM - L=0,60M REV.B</v>
          </cell>
          <cell r="D456" t="str">
            <v>M</v>
          </cell>
        </row>
        <row r="457">
          <cell r="C457" t="str">
            <v>CUMEEIRA AÇO GALV. ONDULADA E= 0,5MM - H= 17/18MM - L=0.60M</v>
          </cell>
          <cell r="D457" t="str">
            <v>M</v>
          </cell>
        </row>
        <row r="458">
          <cell r="C458" t="str">
            <v>CUMEEIRA AÇO GALV. TRAPEZOIDAL E=0,5MM - H=40MM - L=0,60M REV.B - PINT.BR 2 FACES</v>
          </cell>
          <cell r="D458" t="str">
            <v>M</v>
          </cell>
        </row>
        <row r="459">
          <cell r="C459" t="str">
            <v>CUMEEIRA AÇO GALV. ONDULADA E= 0,5MM - H= 17/18MM - L=0.60M</v>
          </cell>
          <cell r="D459" t="str">
            <v>M</v>
          </cell>
        </row>
        <row r="460">
          <cell r="C460" t="str">
            <v>TELHAS (ELEMENTOS DE ARREMATE)</v>
          </cell>
          <cell r="D460">
            <v>0</v>
          </cell>
        </row>
        <row r="461">
          <cell r="C461" t="str">
            <v>CUMEEIRA UNIVERSAL P/ TELHA TECNOLOGIA CRFS ONDULADA 1,10 X 0,60 M</v>
          </cell>
          <cell r="D461" t="str">
            <v>Un</v>
          </cell>
        </row>
        <row r="462">
          <cell r="C462" t="str">
            <v>CUMEEIRA NORMAL P/ TELHA TECNOLOGIA CRFS TRAPEZ. 44CM</v>
          </cell>
          <cell r="D462" t="str">
            <v>Un</v>
          </cell>
        </row>
        <row r="463">
          <cell r="C463" t="str">
            <v>CUMEEIRA NORMAL P/ TELHA TECNOLOGIA CRFS TRAPEZ. 90CM</v>
          </cell>
          <cell r="D463" t="str">
            <v>Un</v>
          </cell>
        </row>
        <row r="464">
          <cell r="C464" t="str">
            <v>CUMEEIRA DE ALUMÍNIO NORMAL E=0.8MM - P/ TELHA ONDULADA ACABAMENTO NATURAL - COMPRIMENTO = 1072 MM / 1345 MM</v>
          </cell>
          <cell r="D464" t="str">
            <v>Un</v>
          </cell>
        </row>
        <row r="465">
          <cell r="C465" t="str">
            <v>CUMEEIRA DE ALUMÍNIO NORMAL E=0.8MM - P/ TELHA TRAPEZOIDAL ACABAMENTO NATURAL - COMPRIMENTO = 1056 MM / 1265 MM</v>
          </cell>
          <cell r="D465" t="str">
            <v>Un</v>
          </cell>
        </row>
        <row r="466">
          <cell r="C466" t="str">
            <v>CUMEEIRA DE ALUMÍNIO SHED E=0.8MM - P/ TELHA ONDULADA ACABAMENTO NATURAL</v>
          </cell>
          <cell r="D466" t="str">
            <v>Un</v>
          </cell>
        </row>
        <row r="467">
          <cell r="C467" t="str">
            <v>CUMEEIRA DE ALUMÍNIO SHED E=0.8MM - P/ TELHA TRAPEZOIDAL ACABAMENTO NATURAL</v>
          </cell>
          <cell r="D467" t="str">
            <v>Un</v>
          </cell>
        </row>
        <row r="468">
          <cell r="C468" t="str">
            <v>CUMEEIRA DE BARRO TIPO UNIVERSAL</v>
          </cell>
          <cell r="D468" t="str">
            <v>Un</v>
          </cell>
        </row>
        <row r="469">
          <cell r="C469" t="str">
            <v>PINGADEIRA PLÁST. P/ TELHA ESTR. TRAPEZ. CRFS L= 44/49 CM</v>
          </cell>
          <cell r="D469" t="str">
            <v>Un</v>
          </cell>
        </row>
        <row r="470">
          <cell r="C470" t="str">
            <v>PINGADEIRA PLÁST. P/ TELHA ESTRUT. TRAPEZOIDAL CRFS L=90CM</v>
          </cell>
          <cell r="D470" t="str">
            <v>Un</v>
          </cell>
        </row>
        <row r="471">
          <cell r="C471" t="str">
            <v>PLACA DE VENTILAÇÃO PARA TELHA ESTR. TRAPEZOIDAL CRFS 44 CM</v>
          </cell>
          <cell r="D471" t="str">
            <v>Un</v>
          </cell>
        </row>
        <row r="472">
          <cell r="C472" t="str">
            <v>PLACA DE VENTILAÇÃO P/ TELHA DE FIBROC./CRFS CANALETE 90</v>
          </cell>
          <cell r="D472" t="str">
            <v>Un</v>
          </cell>
        </row>
        <row r="473">
          <cell r="C473" t="str">
            <v>PLACA DE VEDAÇÃO NERVURA -  P/ TELHA DE FIBROCIMENTO/CRFS CANALETE 90</v>
          </cell>
          <cell r="D473" t="str">
            <v>Un</v>
          </cell>
        </row>
        <row r="474">
          <cell r="C474" t="str">
            <v>SUBCOBERTURA COM FOLHA DE ALUMÍNIO</v>
          </cell>
          <cell r="D474" t="str">
            <v>M2</v>
          </cell>
        </row>
        <row r="475">
          <cell r="C475" t="str">
            <v>ELEMENTOS DE FIXAÇÃO (PARAFUSOS E FERRAGENS)</v>
          </cell>
          <cell r="D475">
            <v>0</v>
          </cell>
        </row>
        <row r="476">
          <cell r="C476" t="str">
            <v>CONJUNTO DE VEDAÇÃO ELÁSTICA 5/16" - P/ FIXAÇÃO DE TELHA</v>
          </cell>
          <cell r="D476" t="str">
            <v>Un</v>
          </cell>
        </row>
        <row r="477">
          <cell r="C477" t="str">
            <v>FERRAGEM PARA MADEIRAMENTO DE TELHADO</v>
          </cell>
          <cell r="D477" t="str">
            <v>KG</v>
          </cell>
        </row>
        <row r="478">
          <cell r="C478" t="str">
            <v>FIXADOR DE ABAS PARA TELHAS DE FIBROCIMENTO / CRFS</v>
          </cell>
          <cell r="D478" t="str">
            <v>Un</v>
          </cell>
        </row>
        <row r="479">
          <cell r="C479" t="str">
            <v>PARAFUSO ZINCADO BRANCO - FENDA SIMPLES - CABEÇA CHATA</v>
          </cell>
          <cell r="D479" t="str">
            <v>Un</v>
          </cell>
        </row>
        <row r="480">
          <cell r="C480" t="str">
            <v>PARAFUSO AUTO-ATARRAXANTE - CABEÇA PANELA - COM BUCHA DE NYLON S- 8</v>
          </cell>
          <cell r="D480" t="str">
            <v>Un</v>
          </cell>
        </row>
        <row r="481">
          <cell r="C481" t="str">
            <v>PARAFUSO AUTO PERFURANTE 12 4 X 3/4"  TIPO TRAXX COM CONJUNTO DE VEDAÇÃO</v>
          </cell>
          <cell r="D481" t="str">
            <v>Un</v>
          </cell>
        </row>
        <row r="482">
          <cell r="C482" t="str">
            <v>PARAFUSO AUTO-ATARRAXANTE 5,5 X 50 MM - CABEÇA PANELA FENDA SIMPLES</v>
          </cell>
          <cell r="D482" t="str">
            <v>Un</v>
          </cell>
        </row>
        <row r="483">
          <cell r="C483" t="str">
            <v>CONJUNTO DE FIXAÇÃO NIQUELADO PARA BACIA DE LOUÇA</v>
          </cell>
          <cell r="D483" t="str">
            <v>Un</v>
          </cell>
        </row>
        <row r="484">
          <cell r="C484" t="str">
            <v>PARAFUSO C/ ROSCA SOBERBA DE FERRO GALVANIZADO</v>
          </cell>
          <cell r="D484" t="str">
            <v>Un</v>
          </cell>
        </row>
        <row r="485">
          <cell r="C485" t="str">
            <v>SUPORTE DE ABAS PARA TELHA ESTRUTURAL 90 (APOIO EM MADEIRA)</v>
          </cell>
          <cell r="D485" t="str">
            <v>Un</v>
          </cell>
        </row>
        <row r="486">
          <cell r="C486" t="str">
            <v>ELEMENTOS DE FIXAÇÃO (PREGO/GRAMPOS ETC)</v>
          </cell>
          <cell r="D486">
            <v>0</v>
          </cell>
        </row>
        <row r="487">
          <cell r="C487" t="str">
            <v>GRAMPO GALVANIZADO PARA CERCAS DE ARAME</v>
          </cell>
          <cell r="D487" t="str">
            <v>Kg</v>
          </cell>
        </row>
        <row r="488">
          <cell r="C488" t="str">
            <v>PREGO 18 X 27 COMUM - POLIDO</v>
          </cell>
          <cell r="D488" t="str">
            <v>Kg</v>
          </cell>
        </row>
        <row r="489">
          <cell r="C489" t="str">
            <v>PREGO 13 X 18 COMUM - POLIDO - SEM CABEÇA</v>
          </cell>
          <cell r="D489" t="str">
            <v>Kg</v>
          </cell>
        </row>
        <row r="490">
          <cell r="C490" t="str">
            <v>PREGO 12 X 12 E 12 X 15  COMUM - POLIDO</v>
          </cell>
          <cell r="D490" t="str">
            <v>Kg</v>
          </cell>
        </row>
        <row r="491">
          <cell r="C491" t="str">
            <v>PREGO 18 X 27 ZINCADO</v>
          </cell>
          <cell r="D491" t="str">
            <v>Kg</v>
          </cell>
        </row>
        <row r="492">
          <cell r="C492" t="str">
            <v>REBITE DE REPUXO EM ALUMÍNIO TIPO POP N. 415</v>
          </cell>
          <cell r="D492" t="str">
            <v>Kg</v>
          </cell>
        </row>
        <row r="493">
          <cell r="C493" t="str">
            <v>GANCHO 8 X 350MM "L" - COM ROSCA E PORCA - PARA TELHA (SEM VEDAÇÃO)</v>
          </cell>
          <cell r="D493" t="str">
            <v>Un</v>
          </cell>
        </row>
        <row r="494">
          <cell r="C494" t="str">
            <v>GANCHO CHATO - 140 MM</v>
          </cell>
          <cell r="D494" t="str">
            <v>Un</v>
          </cell>
        </row>
        <row r="495">
          <cell r="C495" t="str">
            <v>HASTE DE ALUMÍNIO - 250MM X 5/16" - C/ ACESSÓRIOS</v>
          </cell>
          <cell r="D495" t="str">
            <v>CJ</v>
          </cell>
        </row>
        <row r="496">
          <cell r="C496" t="str">
            <v>TACO - CHUMBADOR DE PEROBA DO NORTE (CUPIÚBA) ESPESSURA 15 MM / LARGURA 50 MM / ALTURA 60 MM</v>
          </cell>
          <cell r="D496" t="str">
            <v>Un</v>
          </cell>
        </row>
        <row r="497">
          <cell r="C497" t="str">
            <v>ARAMES</v>
          </cell>
          <cell r="D497">
            <v>0</v>
          </cell>
        </row>
        <row r="498">
          <cell r="C498" t="str">
            <v>ARAME GALVANIZADO N. 10</v>
          </cell>
          <cell r="D498" t="str">
            <v>Kg</v>
          </cell>
        </row>
        <row r="499">
          <cell r="C499" t="str">
            <v>ARAME GALVANIZADO N. 14</v>
          </cell>
          <cell r="D499" t="str">
            <v>Kg</v>
          </cell>
        </row>
        <row r="500">
          <cell r="C500" t="str">
            <v>ARAME GALVANIZADO N. 16</v>
          </cell>
          <cell r="D500" t="str">
            <v>Kg</v>
          </cell>
        </row>
        <row r="501">
          <cell r="C501" t="str">
            <v>ARAME GALVANIZADO N.18</v>
          </cell>
          <cell r="D501" t="str">
            <v>Kg</v>
          </cell>
        </row>
        <row r="502">
          <cell r="C502" t="str">
            <v>ARAME FARPADO N. 16 BWG</v>
          </cell>
          <cell r="D502" t="str">
            <v>M</v>
          </cell>
        </row>
        <row r="503">
          <cell r="C503" t="str">
            <v>ARAME RECOZIDO N. 16 E N. 18</v>
          </cell>
          <cell r="D503" t="str">
            <v>Kg</v>
          </cell>
        </row>
        <row r="504">
          <cell r="C504" t="str">
            <v>ARAME GALVANIZADO N. 12</v>
          </cell>
          <cell r="D504" t="str">
            <v>Kg</v>
          </cell>
        </row>
        <row r="505">
          <cell r="C505" t="str">
            <v>ARAME GALVANIZADO N.  8</v>
          </cell>
          <cell r="D505" t="str">
            <v>Kg</v>
          </cell>
        </row>
        <row r="506">
          <cell r="C506" t="str">
            <v>FECHAMENTOS EXTERNOS</v>
          </cell>
          <cell r="D506">
            <v>0</v>
          </cell>
        </row>
        <row r="507">
          <cell r="C507" t="str">
            <v>ESCORA EM CONCRETO ARMADO - QUADRADA - COMPR. = 2 METROS PARA MOURÃO</v>
          </cell>
          <cell r="D507" t="str">
            <v>Un</v>
          </cell>
        </row>
        <row r="508">
          <cell r="C508" t="str">
            <v>MOURÃO DE CONCRETO - QUADRADO - COMPRIMENTO 2,5 M</v>
          </cell>
          <cell r="D508" t="str">
            <v>Un</v>
          </cell>
        </row>
        <row r="509">
          <cell r="C509" t="str">
            <v>MOURÃO DE CONCRETO - SECÇÃO "T" - ALTURA 2,6 M</v>
          </cell>
          <cell r="D509" t="str">
            <v>Un</v>
          </cell>
        </row>
        <row r="510">
          <cell r="C510" t="str">
            <v>TELA ALAMBRADO MALHA 1" - FIO 12 - GALVANIZADA</v>
          </cell>
          <cell r="D510" t="str">
            <v>M2</v>
          </cell>
        </row>
        <row r="511">
          <cell r="C511" t="str">
            <v>TELA ALAMBRADO MALHA 2" - FIO 10 - GALVANIZADA</v>
          </cell>
          <cell r="D511" t="str">
            <v>M2</v>
          </cell>
        </row>
        <row r="512">
          <cell r="C512" t="str">
            <v>TELA ALAMBRADO MALHA 2" - FIO 14 - GALVANIZADA</v>
          </cell>
          <cell r="D512" t="str">
            <v>M2</v>
          </cell>
        </row>
        <row r="513">
          <cell r="C513" t="str">
            <v>DIVERSOS</v>
          </cell>
          <cell r="D513">
            <v>0</v>
          </cell>
        </row>
        <row r="514">
          <cell r="C514" t="str">
            <v>BOMBEAMENTO E LANÇAMENTO DE CONCRETO P/ ESTRUTURAS DE OBRAS ATÉ 80M3</v>
          </cell>
          <cell r="D514" t="str">
            <v>M3</v>
          </cell>
        </row>
        <row r="515">
          <cell r="C515" t="str">
            <v>COLA DE CONTATO</v>
          </cell>
          <cell r="D515" t="str">
            <v>Kg</v>
          </cell>
        </row>
        <row r="516">
          <cell r="C516" t="str">
            <v>COLA EM PU ( POLIURETANO) PARA TACO</v>
          </cell>
          <cell r="D516" t="str">
            <v>Kg</v>
          </cell>
        </row>
        <row r="517">
          <cell r="C517" t="str">
            <v>MASSA PARA VEDAÇÃO ( P/ USO EM TELHAS DE AMIANTO/CRFS )</v>
          </cell>
          <cell r="D517" t="str">
            <v>Kg</v>
          </cell>
        </row>
        <row r="518">
          <cell r="C518" t="str">
            <v>TELA TIPO DEPLOYER</v>
          </cell>
          <cell r="D518" t="str">
            <v>M2</v>
          </cell>
        </row>
        <row r="519">
          <cell r="C519" t="str">
            <v>RIPA DE PEROBA DO NORTE(CUPIÚBA) APARELHADA - 1,5 X 5CM</v>
          </cell>
          <cell r="D519" t="str">
            <v>M</v>
          </cell>
        </row>
        <row r="520">
          <cell r="C520" t="str">
            <v>SARRAFO DE PINUS 1A. APARELHADA - 1 X 4(2,5 X 10CM)</v>
          </cell>
          <cell r="D520" t="str">
            <v>M</v>
          </cell>
        </row>
        <row r="521">
          <cell r="C521" t="str">
            <v>VIGOTA DE PEROBA DO NORTE 4 X 9,5 CM - APARELHADA (CUPIÚBA)</v>
          </cell>
          <cell r="D521" t="str">
            <v>M</v>
          </cell>
        </row>
        <row r="522">
          <cell r="C522" t="str">
            <v>COLA PARA TELHA DE FIBROCIMENTO</v>
          </cell>
          <cell r="D522" t="str">
            <v>Kg</v>
          </cell>
        </row>
        <row r="523">
          <cell r="C523" t="str">
            <v>ADESIVO PARA TRINCAS E FISSURAS ESTRUTURAIS</v>
          </cell>
          <cell r="D523" t="str">
            <v>Kg</v>
          </cell>
        </row>
        <row r="524">
          <cell r="C524" t="str">
            <v>QUADRAS E ACESSÓRIOS</v>
          </cell>
          <cell r="D524">
            <v>0</v>
          </cell>
        </row>
        <row r="525">
          <cell r="C525" t="str">
            <v>DEMARCAÇÃO E PINTURA DE FAIXAS ATÉ 10CM - BORRACHA CLORADA</v>
          </cell>
          <cell r="D525" t="str">
            <v>M</v>
          </cell>
        </row>
        <row r="526">
          <cell r="C526" t="str">
            <v>DEMARCAÇÃO E PINTURA DE FAIXAS ATÉ 10CM - EPÓXI</v>
          </cell>
          <cell r="D526" t="str">
            <v>M</v>
          </cell>
        </row>
        <row r="527">
          <cell r="C527" t="str">
            <v>DEMARCAÇÃO E PINTURA DE SUPERFÍCIES - BORRACHA CLORADA</v>
          </cell>
          <cell r="D527" t="str">
            <v>M2</v>
          </cell>
        </row>
        <row r="528">
          <cell r="C528" t="str">
            <v>DEMARCAÇÃO E PINTURA DE SUPERFÍCIES - EPÓXI</v>
          </cell>
          <cell r="D528" t="str">
            <v>M2</v>
          </cell>
        </row>
        <row r="529">
          <cell r="C529" t="str">
            <v>MADEIRAS</v>
          </cell>
          <cell r="D529">
            <v>0</v>
          </cell>
        </row>
        <row r="530">
          <cell r="C530" t="str">
            <v>SARRAFO DE CEDRINHO 5X2.5CM - BRUTO</v>
          </cell>
          <cell r="D530" t="str">
            <v>M</v>
          </cell>
        </row>
        <row r="531">
          <cell r="C531" t="str">
            <v>RIPA DE IMBUIA 3,5 X 1,5 CM</v>
          </cell>
          <cell r="D531" t="str">
            <v>M</v>
          </cell>
        </row>
        <row r="532">
          <cell r="C532" t="str">
            <v>GUARNIÇÃO EM PADRÃO IMBUIA - TIPO MEIA MOLDURA - 3 CM</v>
          </cell>
          <cell r="D532" t="str">
            <v>M</v>
          </cell>
        </row>
        <row r="533">
          <cell r="C533" t="str">
            <v>CAIBRO DE PEROBA DO NORTE 3 X 5 CM - BRUTO - (CUPIÚBA)</v>
          </cell>
          <cell r="D533" t="str">
            <v>M</v>
          </cell>
        </row>
        <row r="534">
          <cell r="C534" t="str">
            <v>CONTENÇÕES</v>
          </cell>
          <cell r="D534">
            <v>0</v>
          </cell>
        </row>
        <row r="535">
          <cell r="C535" t="str">
            <v>GABIÃO TIPO CAIXA, H=1,00M, MALHA 8X10, FIO 2,4MM - GALV. E  PVC (GAIOLA VAZIA)</v>
          </cell>
          <cell r="D535" t="str">
            <v>M3</v>
          </cell>
        </row>
        <row r="536">
          <cell r="C536" t="str">
            <v>GABIÃO TIPO CAIXA, H=1,00M, MALHA 8X10, FIO 2,7MM - GALV. (GAIOLA VAZIA)</v>
          </cell>
          <cell r="D536" t="str">
            <v>M3</v>
          </cell>
        </row>
        <row r="537">
          <cell r="C537" t="str">
            <v>GABIÃO TIPO CAIXA, H=0,50M, MALHA 8X10, FIO 2,7MM - GALV. (GAIOLA VAZIA)</v>
          </cell>
          <cell r="D537" t="str">
            <v>M3</v>
          </cell>
        </row>
        <row r="538">
          <cell r="C538" t="str">
            <v>GABIÃO TIPO CAIXA, H=0,50M, MALHA 8X10, FIO 2,4MM - PVC (GAIOLA VAZIA)</v>
          </cell>
          <cell r="D538" t="str">
            <v>M3</v>
          </cell>
        </row>
        <row r="539">
          <cell r="C539" t="str">
            <v>GABIÃO TIPO COLCHÃO RENO, H=0,17M, MALHA 6X8 , FIO 2,0MM PVC (GAIOLA VAZIA)</v>
          </cell>
          <cell r="D539" t="str">
            <v>M2</v>
          </cell>
        </row>
        <row r="540">
          <cell r="C540" t="str">
            <v>GABIÃO TIPO COLCHÃO RENO, H=0,23M, MALHA 6X8, FIO 2,0MM PVC (GAIOLA VAZIA)</v>
          </cell>
          <cell r="D540" t="str">
            <v>M2</v>
          </cell>
        </row>
        <row r="541">
          <cell r="C541" t="str">
            <v>GABIÃO TIPO SACO, D=0,65M -MALHA 8X10-FIO 2,4MM -REV. PVC (GAIOLA VAZIA)</v>
          </cell>
          <cell r="D541" t="str">
            <v>M3</v>
          </cell>
        </row>
        <row r="542">
          <cell r="C542" t="str">
            <v>DRENAGEM</v>
          </cell>
          <cell r="D542">
            <v>0</v>
          </cell>
        </row>
        <row r="543">
          <cell r="C543" t="str">
            <v>MANILHA DE BARRO VIDRADO FURADO 6" X 1.5 M (PARA DRENO)</v>
          </cell>
          <cell r="D543" t="str">
            <v>M</v>
          </cell>
        </row>
        <row r="544">
          <cell r="C544" t="str">
            <v>MANILHA DE BARRO VIDRADO FURADO 8" X 1.5 M (PARA DRENO)</v>
          </cell>
          <cell r="D544" t="str">
            <v>M</v>
          </cell>
        </row>
        <row r="545">
          <cell r="C545" t="str">
            <v>MANTA GEOTÊXTIL C/ RESISTÊNCIA À TRAÇÃO LONG. DE  7 KN/M E TRAÇÃO TRANSV.  6 KN/M</v>
          </cell>
          <cell r="D545" t="str">
            <v>M2</v>
          </cell>
        </row>
        <row r="546">
          <cell r="C546" t="str">
            <v>MANTA GEOTÊXTIL C/ RESISTÊNCIA À TRAÇÃO LONG. DE  8 KN/M E TRAÇÃO TRANSV.  7 KN/M</v>
          </cell>
          <cell r="D546" t="str">
            <v>M2</v>
          </cell>
        </row>
        <row r="547">
          <cell r="C547" t="str">
            <v>MANTA GEOTÊXTIL C/ RESISTÊNCIA À TRAÇÃO LONG. DE  9 KN/M E TRAÇÃO TRANSV.  8 KN/M</v>
          </cell>
          <cell r="D547" t="str">
            <v>M2</v>
          </cell>
        </row>
        <row r="548">
          <cell r="C548" t="str">
            <v>MANTA GEOTÊXTIL C/ RESISTÊNCIA À TRAÇÃO LONG. DE 10 KN/M E TRAÇÃO TRANSV.  9 KN/M</v>
          </cell>
          <cell r="D548" t="str">
            <v>M2</v>
          </cell>
        </row>
        <row r="549">
          <cell r="C549" t="str">
            <v>MANTA GEOTÊXTIL C/ RESISTÊNCIA À TRAÇÃO LONG. DE 14 KN/M E TRAÇÃO TRANSV. 12 KN/M</v>
          </cell>
          <cell r="D549" t="str">
            <v>M2</v>
          </cell>
        </row>
        <row r="550">
          <cell r="C550" t="str">
            <v>MANTA GEOTÊXTIL C/ RESISTÊNCIA À TRAÇÃO LONG. DE 16 KN/M E TRAÇÃO TRANSV. 14 KN/M</v>
          </cell>
          <cell r="D550" t="str">
            <v>M2</v>
          </cell>
        </row>
        <row r="551">
          <cell r="C551" t="str">
            <v>MANTA GEOTÊXTIL C/ RESISTÊNCIA À TRAÇÃO LONG. DE 21 KN/M E TRAÇÃO TRANSV. 19 KN/M</v>
          </cell>
          <cell r="D551" t="str">
            <v>M2</v>
          </cell>
        </row>
        <row r="552">
          <cell r="C552" t="str">
            <v>MANTA GEOTÊXTIL C/ RESISTÊNCIA À TRAÇÃO LONG. DE 26 KN/M E TRAÇÃO TRANSV. 23 KN/M</v>
          </cell>
          <cell r="D552" t="str">
            <v>M2</v>
          </cell>
        </row>
        <row r="553">
          <cell r="C553" t="str">
            <v>MANTA GEOTÊXTIL C/ RESISTÊNCIA À TRAÇÃO LONG. DE 31 KN/M E TRAÇÃO TRANSV. 27 KN/M</v>
          </cell>
          <cell r="D553" t="str">
            <v>M2</v>
          </cell>
        </row>
        <row r="554">
          <cell r="C554" t="str">
            <v>GEOMEMBRANA DE 1MM DE ESPESSURA DE PEAD</v>
          </cell>
          <cell r="D554" t="str">
            <v>M2</v>
          </cell>
        </row>
        <row r="555">
          <cell r="C555" t="str">
            <v>MANTA FORMADA PELA ASSOC. DE TECIDO TÉCN. DE POLIÉSTER C/ FILME DE POLIETILENO DE BAIXA INTENS, DE ACORDO C/NBR 12824</v>
          </cell>
          <cell r="D555" t="str">
            <v>M2</v>
          </cell>
        </row>
        <row r="556">
          <cell r="C556" t="str">
            <v>GEOCOMPOSTO FORMADO POR NÚCLEO TRIDIMENSIONAL FLEXÍVEL DE FILAM. POLIPROPILENO ASSOC. ÀS SUAS DS SUPERF.GEOT. NÃO TEC.</v>
          </cell>
          <cell r="D556" t="str">
            <v>M2</v>
          </cell>
        </row>
        <row r="557">
          <cell r="C557" t="str">
            <v>TUBO DRENO DE CONCRETO FURADO D = 200 MM</v>
          </cell>
          <cell r="D557" t="str">
            <v>M</v>
          </cell>
        </row>
        <row r="558">
          <cell r="C558" t="str">
            <v>TÚNEIS</v>
          </cell>
          <cell r="D558">
            <v>0</v>
          </cell>
        </row>
        <row r="559">
          <cell r="C559" t="str">
            <v>CALANDRAGEM DAS CHAPAS,CORTE DOS FLANGES,PERFUR.EM KG DE CHAPA</v>
          </cell>
          <cell r="D559" t="str">
            <v>KG</v>
          </cell>
        </row>
        <row r="560">
          <cell r="C560" t="str">
            <v>FORMA METÁLICA PARA CONCRETAGEM DO REVEST. INTER.DE TÚNEL</v>
          </cell>
          <cell r="D560" t="str">
            <v>UN</v>
          </cell>
        </row>
        <row r="561">
          <cell r="C561" t="str">
            <v>TUNNEL LINER</v>
          </cell>
          <cell r="D561">
            <v>0</v>
          </cell>
        </row>
        <row r="562">
          <cell r="C562" t="str">
            <v>CHAPA CORRUGADA ARMCO (TUNNEL LINER) D=1.60M E=2.7MM, CIRCULAR, GALVANIZADA</v>
          </cell>
          <cell r="D562" t="str">
            <v>M</v>
          </cell>
        </row>
        <row r="563">
          <cell r="C563" t="str">
            <v>CHAPA CORRUGADA ARMCO (TUNNEL LINER) D=1.80M E=2.7MM, CIRCULAR, GALVANIZADA</v>
          </cell>
          <cell r="D563" t="str">
            <v>M</v>
          </cell>
        </row>
        <row r="564">
          <cell r="C564" t="str">
            <v>CHAPA CORRUGADA ARMCO (TUNNEL LINER) D=2.00M E=2.7MM, CIRCULAR, GALVANIZADA</v>
          </cell>
          <cell r="D564" t="str">
            <v>M</v>
          </cell>
        </row>
        <row r="565">
          <cell r="C565" t="str">
            <v>CHAPA CORRUGADA ARMCO (TUNNEL LINER) D=2.20M E=2.7MM, CIRCULAR, GALVANIZADA</v>
          </cell>
          <cell r="D565" t="str">
            <v>M</v>
          </cell>
        </row>
        <row r="566">
          <cell r="C566" t="str">
            <v>CHAPA CORRUGADA ARMCO (TUNNEL LINER) D=2.40M E=2.7MM, CIRCULAR, GALVANIZADA</v>
          </cell>
          <cell r="D566" t="str">
            <v>M</v>
          </cell>
        </row>
        <row r="567">
          <cell r="C567" t="str">
            <v>CHAPA CORRUGADA ARMCO (TUNNEL LINER) D=2.60M E=2.7MM, CIRCULAR, GALVANIZADA</v>
          </cell>
          <cell r="D567" t="str">
            <v>M</v>
          </cell>
        </row>
        <row r="568">
          <cell r="C568" t="str">
            <v>CHAPA CORRUGADA ARMCO (TUNNEL LINER) D=2.80M E=2.7MM, CIRCULAR, GALVANIZADA</v>
          </cell>
          <cell r="D568" t="str">
            <v>M</v>
          </cell>
        </row>
        <row r="569">
          <cell r="C569" t="str">
            <v>CHAPA CORRUGADA ARMCO (TUNNEL LINER) D=3.00M E=2.7MM, CIRCULAR, GALVANIZADA</v>
          </cell>
          <cell r="D569" t="str">
            <v>M</v>
          </cell>
        </row>
        <row r="570">
          <cell r="C570" t="str">
            <v>CHAPA CORRUGADA ARMCO (TUNNEL LINER) D=3.20M E=2.7MM, CIRCULAR, GALVANIZADA</v>
          </cell>
          <cell r="D570" t="str">
            <v>M</v>
          </cell>
        </row>
        <row r="571">
          <cell r="C571" t="str">
            <v>CHAPA CORRUGADA ARMCO (TUNNEL LINER) D=2.00M E=3.4MM, CIRCULAR, GALVANIZADA</v>
          </cell>
          <cell r="D571" t="str">
            <v>M</v>
          </cell>
        </row>
        <row r="572">
          <cell r="C572" t="str">
            <v>CHAPA CORRUGADA ARMCO (TUNNEL LINER) D=2.20M E=3.4MM, CIRCULAR, GALVANIZADA</v>
          </cell>
          <cell r="D572" t="str">
            <v>M</v>
          </cell>
        </row>
        <row r="573">
          <cell r="C573" t="str">
            <v>CHAPA CORRUGADA ARMCO (TUNNEL LINER) D=2.40M E=3.4MM, CIRCULAR, GALVANIZADA</v>
          </cell>
          <cell r="D573" t="str">
            <v>M</v>
          </cell>
        </row>
        <row r="574">
          <cell r="C574" t="str">
            <v>CHAPA CORRUGADA ARMCO (TUNNEL LINER) D=2.60M E=3.4MM, CIRCULAR, GALVANIZADA</v>
          </cell>
          <cell r="D574" t="str">
            <v>M</v>
          </cell>
        </row>
        <row r="575">
          <cell r="C575" t="str">
            <v>CHAPA CORRUGADA ARMCO (TUNNEL LINER) D=2.80M E=3.4MM, CIRCULAR, GALVANIZADA</v>
          </cell>
          <cell r="D575" t="str">
            <v>M</v>
          </cell>
        </row>
        <row r="576">
          <cell r="C576" t="str">
            <v>CHAPA CORRUGADA ARMCO (TUNNEL LINER) D=3.00M E=3.4MM, CIRCULAR, GALVANIZADA</v>
          </cell>
          <cell r="D576" t="str">
            <v>M</v>
          </cell>
        </row>
        <row r="577">
          <cell r="C577" t="str">
            <v>CHAPA CORRUGADA ARMCO (TUNNEL LINER) D=3.20M E=3.4MM, CIRCULAR, GALVANIZADA</v>
          </cell>
          <cell r="D577" t="str">
            <v>M</v>
          </cell>
        </row>
        <row r="578">
          <cell r="C578" t="str">
            <v>CHAPA DE AÇO, PRETA, CORRUGADA, P/ TÚNEL, D=1.60M E E=2.50M</v>
          </cell>
          <cell r="D578" t="str">
            <v>M</v>
          </cell>
        </row>
        <row r="579">
          <cell r="C579" t="str">
            <v>CHAPA DE AÇO, PRETA, CORRUGADA, P/ TÚNEL, D=1.80M E E=2.50M</v>
          </cell>
          <cell r="D579" t="str">
            <v>M</v>
          </cell>
        </row>
        <row r="580">
          <cell r="C580" t="str">
            <v>CHAPA DE AÇO, PRETA, CORRUGADA, P/ TÚNEL, D=2.00M E E=2.50M</v>
          </cell>
          <cell r="D580" t="str">
            <v>M</v>
          </cell>
        </row>
        <row r="581">
          <cell r="C581" t="str">
            <v>CHAPA DE AÇO, PRETA, CORRUGADA, P/ TÚNEL, D=2.20M E E=2.50M</v>
          </cell>
          <cell r="D581" t="str">
            <v>M</v>
          </cell>
        </row>
        <row r="582">
          <cell r="C582" t="str">
            <v>CHAPA DE AÇO, PRETA, CORRUGADA, P/ TÚNEL, D=2.40M E E=2.50M</v>
          </cell>
          <cell r="D582" t="str">
            <v>M</v>
          </cell>
        </row>
        <row r="583">
          <cell r="C583" t="str">
            <v>CHAPA DE AÇO, PRETA, CORRUGADA, P/ TÚNEL, D=2.60M E E=2.50M</v>
          </cell>
          <cell r="D583" t="str">
            <v>M</v>
          </cell>
        </row>
        <row r="584">
          <cell r="C584" t="str">
            <v>CHAPA DE AÇO, PRETA, CORRUGADA, P/ TÚNEL, D=2.80M E E=2.50M</v>
          </cell>
          <cell r="D584" t="str">
            <v>M</v>
          </cell>
        </row>
        <row r="585">
          <cell r="C585" t="str">
            <v>CHAPA DE AÇO, PRETA, CORRUGADA, P/ TÚNEL, D=3.00M E E=2.50M</v>
          </cell>
          <cell r="D585" t="str">
            <v>M</v>
          </cell>
        </row>
        <row r="586">
          <cell r="C586" t="str">
            <v>CHAPA DE AÇO, PRETA, CORRUGADA, P/ TÚNEL, D=3.20M E E=2.50M</v>
          </cell>
          <cell r="D586" t="str">
            <v>M</v>
          </cell>
        </row>
        <row r="587">
          <cell r="C587" t="str">
            <v>CHAPA DE AÇO, PRETA, CORRUGADA, P/ TÚNEL, D=2.00M E E=3.20M</v>
          </cell>
          <cell r="D587" t="str">
            <v>M</v>
          </cell>
        </row>
        <row r="588">
          <cell r="C588" t="str">
            <v>CHAPA DE AÇO, PRETA, CORRUGADA, P/ TÚNEL, D=2.20M E E=3.20M</v>
          </cell>
          <cell r="D588" t="str">
            <v>M</v>
          </cell>
        </row>
        <row r="589">
          <cell r="C589" t="str">
            <v>CHAPA DE AÇO, PRETA, CORRUGADA, P/ TÚNEL, D=2.40M E E=3.20M</v>
          </cell>
          <cell r="D589" t="str">
            <v>M</v>
          </cell>
        </row>
        <row r="590">
          <cell r="C590" t="str">
            <v>CHAPA DE AÇO, PRETA, CORRUGADA, P/ TÚNEL, D=2.60M E E=3.20M</v>
          </cell>
          <cell r="D590" t="str">
            <v>M</v>
          </cell>
        </row>
        <row r="591">
          <cell r="C591" t="str">
            <v>CHAPA DE AÇO, PRETA, CORRUGADA, P/ TÚNEL, D=2.80M E E=3.20M</v>
          </cell>
          <cell r="D591" t="str">
            <v>M</v>
          </cell>
        </row>
        <row r="592">
          <cell r="C592" t="str">
            <v>CHAPA DE AÇO, PRETA, CORRUGADA, P/ TÚNEL, D=3.00M E E=3.20M</v>
          </cell>
          <cell r="D592" t="str">
            <v>M</v>
          </cell>
        </row>
        <row r="593">
          <cell r="C593" t="str">
            <v>CHAPA DE AÇO, PRETA, CORRUGADA, P/ TÚNEL, D=3.20M E E=3.20M</v>
          </cell>
          <cell r="D593" t="str">
            <v>M</v>
          </cell>
        </row>
        <row r="594">
          <cell r="C594" t="str">
            <v>TIRANTES</v>
          </cell>
          <cell r="D594">
            <v>0</v>
          </cell>
        </row>
        <row r="595">
          <cell r="C595" t="str">
            <v>ANCORAGEM COMPLETA ATIVA 12 FUROS - D=12.7MM - 1/2" SOMENTE MATERIAL - SEM COLOCAÇÃO</v>
          </cell>
          <cell r="D595" t="str">
            <v>Un</v>
          </cell>
        </row>
        <row r="596">
          <cell r="C596" t="str">
            <v>ANCORAGEM COMPLETA ATIVA  4 FUROS - D=12.7MM - 1/2" SOMENTE MATERIAL - SEM COLOCAÇÃO</v>
          </cell>
          <cell r="D596" t="str">
            <v>Un</v>
          </cell>
        </row>
        <row r="597">
          <cell r="C597" t="str">
            <v>ANCORAGEM COMPLETA ATIVA  6 FUROS - D=12.7MM - 1/2" SOMENTE MATERIAL - SEM COLOCAÇÃO</v>
          </cell>
          <cell r="D597" t="str">
            <v>Un</v>
          </cell>
        </row>
        <row r="598">
          <cell r="C598" t="str">
            <v>ANCORAGEM ATIVA 12 FIOS DE 5/8" SOMENTE MATERIAL - SEM COLOCAÇÃO</v>
          </cell>
          <cell r="D598" t="str">
            <v>Un</v>
          </cell>
        </row>
        <row r="599">
          <cell r="C599" t="str">
            <v>BAINHA FLEXÍVEL METÁLICA GALVANIZADA - D. INTERNO 50MM</v>
          </cell>
          <cell r="D599" t="str">
            <v>M</v>
          </cell>
        </row>
        <row r="600">
          <cell r="C600" t="str">
            <v>BAINHA FLEXÍVEL METÁLICA GALVANIZADA - D. INTERNO 65MM</v>
          </cell>
          <cell r="D600" t="str">
            <v>M</v>
          </cell>
        </row>
        <row r="601">
          <cell r="C601" t="str">
            <v>BAINHA FLEXÍVEL METÁLICA GALVANIZADA - D. INTERNO 45MM</v>
          </cell>
          <cell r="D601" t="str">
            <v>M</v>
          </cell>
        </row>
        <row r="602">
          <cell r="C602" t="str">
            <v>BAINHA FLEXÍVEL METÁLICA GALVANIZADA - D. INTERNO 75MM</v>
          </cell>
          <cell r="D602" t="str">
            <v>M</v>
          </cell>
        </row>
        <row r="603">
          <cell r="C603" t="str">
            <v>AÇO DE PROTENSÃO CORDOALHA CP 190 RB 7 - D. NOM.=12,7 MM</v>
          </cell>
          <cell r="D603" t="str">
            <v>Kg</v>
          </cell>
        </row>
        <row r="604">
          <cell r="C604" t="str">
            <v>AÇO DE PROTENSÃO CORDOALHA CP 190 RB 7 - D. NOM.=15.2 MM</v>
          </cell>
          <cell r="D604" t="str">
            <v>Kg</v>
          </cell>
        </row>
        <row r="605">
          <cell r="C605" t="str">
            <v>SERVIÇO DE PROTENSÃO 20 PORC DO MAT.E MÃO DE OBRA (08.73)</v>
          </cell>
          <cell r="D605" t="str">
            <v>%</v>
          </cell>
        </row>
        <row r="606">
          <cell r="C606" t="str">
            <v>SERVIÇO DE PROTENSÃO 20 PORC DO MAT.E MÃO DE OBRA (08.62)</v>
          </cell>
          <cell r="D606" t="str">
            <v>%</v>
          </cell>
        </row>
        <row r="607">
          <cell r="C607" t="str">
            <v>SERVIÇO DE PROTENSÃO 20 PORC DO MAT.E MÃO DE OBRA (08.63)</v>
          </cell>
          <cell r="D607" t="str">
            <v>%</v>
          </cell>
        </row>
        <row r="608">
          <cell r="C608" t="str">
            <v>SERVIÇO DE PROTENSÃO 20 PORC DO MAT.E MÃO DE OBRA (08.64)</v>
          </cell>
          <cell r="D608" t="str">
            <v>%</v>
          </cell>
        </row>
        <row r="609">
          <cell r="C609" t="str">
            <v>FIXAÇÕES</v>
          </cell>
          <cell r="D609">
            <v>0</v>
          </cell>
        </row>
        <row r="610">
          <cell r="C610" t="str">
            <v>BRAÇADEIRA EM CHAPA DE AÇO DE 1 1/2" X 3/16"</v>
          </cell>
          <cell r="D610" t="str">
            <v>UN</v>
          </cell>
        </row>
        <row r="611">
          <cell r="C611" t="str">
            <v>BARRA ROSCADA GALV. 1/4" (TIRANTE) C/ PORCA E CONTRA PORCA</v>
          </cell>
          <cell r="D611" t="str">
            <v>M</v>
          </cell>
        </row>
        <row r="612">
          <cell r="C612" t="str">
            <v>BARRA CHATA DE FERRO 1.1/2" X 3/16" - GALV. A FOGO</v>
          </cell>
          <cell r="D612" t="str">
            <v>M</v>
          </cell>
        </row>
        <row r="613">
          <cell r="C613" t="str">
            <v>TELA</v>
          </cell>
          <cell r="D613">
            <v>0</v>
          </cell>
        </row>
        <row r="614">
          <cell r="C614" t="str">
            <v>TELA DE AÇO INOX 430 - PERFURADA - ESPESSURA 1,6 MM</v>
          </cell>
          <cell r="D614" t="str">
            <v>M2</v>
          </cell>
        </row>
        <row r="615">
          <cell r="C615" t="str">
            <v>TELA SOLDADA NERVURADA Q-196 PAINEL (AÇO CA60 - MALHA 10 X 10 CM - FIO 5,0 MM)</v>
          </cell>
          <cell r="D615" t="str">
            <v>Kg</v>
          </cell>
        </row>
        <row r="616">
          <cell r="C616" t="str">
            <v>COLA A BASE DE BORRACHA SINTÉTICA</v>
          </cell>
          <cell r="D616" t="str">
            <v>Kg</v>
          </cell>
        </row>
        <row r="617">
          <cell r="C617" t="str">
            <v>NATA DE CIMENTO, COLA PVA E ÁGUA - FORNECIMENTO E APLICAÇÃO</v>
          </cell>
          <cell r="D617" t="str">
            <v>M2</v>
          </cell>
        </row>
        <row r="618">
          <cell r="C618" t="str">
            <v>FELTRO  PARA QUADRO DE MADEIRA</v>
          </cell>
          <cell r="D618" t="str">
            <v>M2</v>
          </cell>
        </row>
        <row r="619">
          <cell r="C619" t="str">
            <v>FITA ANTIDERRAPANTE; FAIXA C/L=5CM E=2MM</v>
          </cell>
          <cell r="D619" t="str">
            <v>M</v>
          </cell>
        </row>
        <row r="620">
          <cell r="C620" t="str">
            <v>SINALIZAÇÃO VISUAL DE DEGRAUS  (20X3CM)</v>
          </cell>
          <cell r="D620" t="str">
            <v>Un</v>
          </cell>
        </row>
        <row r="621">
          <cell r="C621" t="str">
            <v>ESQUADRIAS DE MADEIRA</v>
          </cell>
          <cell r="D621">
            <v>0</v>
          </cell>
        </row>
        <row r="622">
          <cell r="C622" t="str">
            <v>BANDEIRA FIXA - LISA - 50 X 82 X 3,5 CM  - PARA PORTA</v>
          </cell>
          <cell r="D622" t="str">
            <v>M2</v>
          </cell>
        </row>
        <row r="623">
          <cell r="C623" t="str">
            <v>BATENTE DE PEROBA 14CM - APARELHADA - ESPES. DE 3,5 A 4,5CM P/ PORTA DE 1 FOLHA</v>
          </cell>
          <cell r="D623" t="str">
            <v>CJ</v>
          </cell>
        </row>
        <row r="624">
          <cell r="C624" t="str">
            <v>BATENTE DE PEROBA 14CM - APARELHADA - ESPES. DE 3,5 A 4,5CM P/ PORTA DE 2 FOLHAS</v>
          </cell>
          <cell r="D624" t="str">
            <v>CJ</v>
          </cell>
        </row>
        <row r="625">
          <cell r="C625" t="str">
            <v>BATENTE DE PEROBA 14CM - APARELHADA - ESPES. DE 3,5 A 4,5CM P/ PORTA COM BANDEIRA - ALTURA DOS UMBRAIS = 3 M CADA</v>
          </cell>
          <cell r="D625" t="str">
            <v>CJ</v>
          </cell>
        </row>
        <row r="626">
          <cell r="C626" t="str">
            <v>BATENTE DE MADEIRA - 25 CM - PORTA 1 FOLHA</v>
          </cell>
          <cell r="D626" t="str">
            <v>CJ</v>
          </cell>
        </row>
        <row r="627">
          <cell r="C627" t="str">
            <v>BATENTE DE MADEIRA - 25 CM - PORTA 2 FOLHAS</v>
          </cell>
          <cell r="D627" t="str">
            <v>CJ</v>
          </cell>
        </row>
        <row r="628">
          <cell r="C628" t="str">
            <v>BATENTE DE MADEIRA - 25 CM - P/ PORTA COM BANDEIRA ALTURA DOS UMBRAIS = 3 M CADA</v>
          </cell>
          <cell r="D628" t="str">
            <v>CJ</v>
          </cell>
        </row>
        <row r="629">
          <cell r="C629" t="str">
            <v>GUARNIÇÃO DE MADEIRA - 1,5 X 4,5 CM</v>
          </cell>
          <cell r="D629" t="str">
            <v>M</v>
          </cell>
        </row>
        <row r="630">
          <cell r="C630" t="str">
            <v>GUARNIÇÃO DE MADEIRA - 1,5 X 7,5 CM</v>
          </cell>
          <cell r="D630" t="str">
            <v>M</v>
          </cell>
        </row>
        <row r="631">
          <cell r="C631" t="str">
            <v>GUARNIÇÃO DE MADEIRA - 1,5 X 10 CM</v>
          </cell>
          <cell r="D631" t="str">
            <v>M</v>
          </cell>
        </row>
        <row r="632">
          <cell r="C632" t="str">
            <v>GUARNIÇÃO DE MADEIRA - 1,5 X 15 CM</v>
          </cell>
          <cell r="D632" t="str">
            <v>M</v>
          </cell>
        </row>
        <row r="633">
          <cell r="C633" t="str">
            <v>PORTA LISA 62 X 210 CM - ENCABEÇADA - COMPENSADA/SARRAFEADA PADRÃO IMBUIA E CEDRO P/ PINTURA A ÓLEO/VERNIZ - E=35MM</v>
          </cell>
          <cell r="D633" t="str">
            <v>Un</v>
          </cell>
        </row>
        <row r="634">
          <cell r="C634" t="str">
            <v>PORTA LISA 72 X 210 CM - ENCABEÇADA - COMPENSADA/SARRAFEADA PADRÃO IMBUIA E CEDRO P/ PINTURA A ÓLEO/VERNIZ - E=35MM</v>
          </cell>
          <cell r="D634" t="str">
            <v>Un</v>
          </cell>
        </row>
        <row r="635">
          <cell r="C635" t="str">
            <v>PORTA LISA 82 X 210 CM - ENCABEÇADA - COMPENSADA/SARRAFEADA PADRÃO IMBUIA E CEDRO P/ PINTURA A ÓLEO/VERNIZ - E=35MM</v>
          </cell>
          <cell r="D635" t="str">
            <v>Un</v>
          </cell>
        </row>
        <row r="636">
          <cell r="C636" t="str">
            <v>PORTA LISA 92 X 210 CM - ENCABEÇADA - COMPENSADA/SARRAFEADA PADRÃO IMBUIA E CEDRO P/ PINTURA A ÓLEO/VERNIZ - E=35MM</v>
          </cell>
          <cell r="D636" t="str">
            <v>Un</v>
          </cell>
        </row>
        <row r="637">
          <cell r="C637" t="str">
            <v>PORTA LISA 102 X 210 CM - ENCABEÇADA -COMPENSADA/SARRAFEADA PADRÃO IMBUIA E CEDRO P/ PINTURA A ÓLEO/VERNIZ - E=35MM</v>
          </cell>
          <cell r="D637" t="str">
            <v>Un</v>
          </cell>
        </row>
        <row r="638">
          <cell r="C638" t="str">
            <v>PORTA LISA 62 X 210 CM - SÓLIDA PADRÃO IMBUIA E CEDRO P/ PINTURA A ÓLEO/VERNIZ - E=35MM</v>
          </cell>
          <cell r="D638" t="str">
            <v>Un</v>
          </cell>
        </row>
        <row r="639">
          <cell r="C639" t="str">
            <v>PORTA LISA 72 X 210 CM - SÓLIDA PADRÃO IMBUIA E CEDRO P/ PINTURA A ÓLEO/VERNIZ - E=35MM</v>
          </cell>
          <cell r="D639" t="str">
            <v>Un</v>
          </cell>
        </row>
        <row r="640">
          <cell r="C640" t="str">
            <v>PORTA LISA 82 X 210 CM - SÓLIDA PADRÃO IMBUIA E CEDRO P/ PINTURA A ÓLEO/VERNIZ - E=35MM</v>
          </cell>
          <cell r="D640" t="str">
            <v>Un</v>
          </cell>
        </row>
        <row r="641">
          <cell r="C641" t="str">
            <v>PORTA LISA 92 X 210 CM - SÓLIDA PADRÃO IMBUIA E CEDRO P/ PINTURA A ÓLEO/VERNIZ - E=35MM</v>
          </cell>
          <cell r="D641" t="str">
            <v>Un</v>
          </cell>
        </row>
        <row r="642">
          <cell r="C642" t="str">
            <v>PORTA LISA 102 X 210 CM - SÓLIDA PADRÃO IMBUIA E CEDRO P/ PINTURA A ÓLEO/VERNIZ - E=35MM</v>
          </cell>
          <cell r="D642" t="str">
            <v>Un</v>
          </cell>
        </row>
        <row r="643">
          <cell r="C643" t="str">
            <v>PORTA TIPO MEXICANA MACIÇA -  62X210CM- S/ EMENDA -ESP=35MM CEDRO / IMBUIA</v>
          </cell>
          <cell r="D643" t="str">
            <v>Un</v>
          </cell>
        </row>
        <row r="644">
          <cell r="C644" t="str">
            <v>PORTA TIPO MEXICANA MACIÇA -  72X210CM- S/ EMENDA -ESP=35MM CEDRO / IMBUIA</v>
          </cell>
          <cell r="D644" t="str">
            <v>Un</v>
          </cell>
        </row>
        <row r="645">
          <cell r="C645" t="str">
            <v>PORTA TIPO MEXICANA MACIÇA -  82X210CM- S/ EMENDA -ESP=35MM CEDRO / IMBUIA</v>
          </cell>
          <cell r="D645" t="str">
            <v>Un</v>
          </cell>
        </row>
        <row r="646">
          <cell r="C646" t="str">
            <v>PORTA TIPO MEXICANA MACIÇA -  92X210CM- S/ EMENDA -ESP=35MM CEDRO / IMBUIA</v>
          </cell>
          <cell r="D646" t="str">
            <v>Un</v>
          </cell>
        </row>
        <row r="647">
          <cell r="C647" t="str">
            <v>PORTA TIPO MEXICANA MACIÇA - 102X210CM- S/ EMENDA -ESP=35MM CEDRO / IMBUIA</v>
          </cell>
          <cell r="D647" t="str">
            <v>Un</v>
          </cell>
        </row>
        <row r="648">
          <cell r="C648" t="str">
            <v>PORTA VENEZIANA  92 X 210 CM CEDRO / IMBUIA / MOGNO</v>
          </cell>
          <cell r="D648" t="str">
            <v>Un</v>
          </cell>
        </row>
        <row r="649">
          <cell r="C649" t="str">
            <v>PORTA VENEZIANA  82 X 210 CM CEDRO / IMBUIA / MOGNO</v>
          </cell>
          <cell r="D649" t="str">
            <v>Un</v>
          </cell>
        </row>
        <row r="650">
          <cell r="C650" t="str">
            <v>MADEIRAS DIVERSAS</v>
          </cell>
          <cell r="D650">
            <v>0</v>
          </cell>
        </row>
        <row r="651">
          <cell r="C651" t="str">
            <v>CHAPA COMPENSADA DE VIROLINHA / SUMAÚMA E=10MM</v>
          </cell>
          <cell r="D651" t="str">
            <v>M2</v>
          </cell>
        </row>
        <row r="652">
          <cell r="C652" t="str">
            <v>CHAPA COMPENSADA DE VIROLINHA / SUMAÚMA E=15MM</v>
          </cell>
          <cell r="D652" t="str">
            <v>M2</v>
          </cell>
        </row>
        <row r="653">
          <cell r="C653" t="str">
            <v>ARMÁRIOS E COMPLEMENTOS</v>
          </cell>
          <cell r="D653">
            <v>0</v>
          </cell>
        </row>
        <row r="654">
          <cell r="C654" t="str">
            <v>ARMÁRIO PARA CUMBUCAS (MM-13)</v>
          </cell>
          <cell r="D654" t="str">
            <v>Un</v>
          </cell>
        </row>
        <row r="655">
          <cell r="C655" t="str">
            <v>ARMÁRIO PARA CANECAS (MM-14)</v>
          </cell>
          <cell r="D655" t="str">
            <v>Un</v>
          </cell>
        </row>
        <row r="656">
          <cell r="C656" t="str">
            <v>ARMÁRIO PARA PRATOS (MM-15)</v>
          </cell>
          <cell r="D656" t="str">
            <v>Un</v>
          </cell>
        </row>
        <row r="657">
          <cell r="C657" t="str">
            <v>GUICHE (MM-18)</v>
          </cell>
          <cell r="D657" t="str">
            <v>Un</v>
          </cell>
        </row>
        <row r="658">
          <cell r="C658" t="str">
            <v>DIVERSOS</v>
          </cell>
          <cell r="D658">
            <v>0</v>
          </cell>
        </row>
        <row r="659">
          <cell r="C659" t="str">
            <v>FAIXA DE ITAUBA 15 X 2CM - APARELHADA - CANTOS ARREDONDADOS</v>
          </cell>
          <cell r="D659" t="str">
            <v>M</v>
          </cell>
        </row>
        <row r="660">
          <cell r="C660" t="str">
            <v>ESQUADRIAS METÁLICAS</v>
          </cell>
          <cell r="D660">
            <v>0</v>
          </cell>
        </row>
        <row r="661">
          <cell r="C661" t="str">
            <v>BATENTE EM CHAPA 14 (E=1.9MM) GALVANIZADA A FOGO E DOBRADA</v>
          </cell>
          <cell r="D661" t="str">
            <v>M</v>
          </cell>
        </row>
        <row r="662">
          <cell r="C662" t="str">
            <v>CAIXILHO EM ALUMÍNIO ANODIZ. COMUM- BASCUL- H=1,00M-C=1,20M PERFIL 25 -S/VIDROS -S/COLOC -COMPLETO -PRONTO P/ INSTAL.</v>
          </cell>
          <cell r="D662" t="str">
            <v>M2</v>
          </cell>
        </row>
        <row r="663">
          <cell r="C663" t="str">
            <v>CAIXILHO EM ALUMÍNIO ANODIZ. COMUM- CORRER- H=1,20M-C=2,00M 2 FLS - PERFIL 25 - S/COLOC -COMPLETO -PRONTO P/ INSTAL.</v>
          </cell>
          <cell r="D663" t="str">
            <v>M2</v>
          </cell>
        </row>
        <row r="664">
          <cell r="C664" t="str">
            <v>CAIXILHO EM ALUMÍNIO ANODIZ. COMUM - FIXO -S/ VENT. PERMAN. H=1,00M- L=1,20M-PERF.30 -S/VIDR-S/COLOC-COMPL.PRONT.P/INST.</v>
          </cell>
          <cell r="D664" t="str">
            <v>M2</v>
          </cell>
        </row>
        <row r="665">
          <cell r="C665" t="str">
            <v>CAIXILHO ALUMÍNIO ANODIZADO-FIXO C/ VENTILAÇÃO PERMANENTE</v>
          </cell>
          <cell r="D665" t="str">
            <v>M2</v>
          </cell>
        </row>
        <row r="666">
          <cell r="C666" t="str">
            <v>CAIXILHO DE ALUMÍNIO ANODIZ. COMUM -MAXIMAR-H=0,90M-L=1,20M</v>
          </cell>
          <cell r="D666" t="str">
            <v>M2</v>
          </cell>
        </row>
        <row r="667">
          <cell r="C667" t="str">
            <v>CAIXILHO ALUMÍNIO ANODIZADO - PIVOTANTE - H=0,80M L=3X0,30M</v>
          </cell>
          <cell r="D667" t="str">
            <v>M2</v>
          </cell>
        </row>
        <row r="668">
          <cell r="C668" t="str">
            <v>CAIXILHO FE. PERF.FIXO- L=1,60M- H=0,75M- "T" E "L""X1/8" B.CH.1"X3/16"-C/VENT.PERM-COMP-PR.P/INST-S/VIDR-ACAB.ANTIOX.</v>
          </cell>
          <cell r="D668" t="str">
            <v>M2</v>
          </cell>
        </row>
        <row r="669">
          <cell r="C669" t="str">
            <v>CAIXILHO FE. PERF.FIXO- L=1,60M- H=1,50M- "T" E "L""X1/8" B.CH.1"X3/16"-S/VENT.PERM-COMP-PR.P/INST-S/VIDR-ACAB.ANTIOX.</v>
          </cell>
          <cell r="D669" t="str">
            <v>M2</v>
          </cell>
        </row>
        <row r="670">
          <cell r="C670" t="str">
            <v>CAIXILHO FE. PERF.BASC- L=1,10M- H=1,50M- "T" E "L""X1/8" B.CH.5/8"X3/16"- COMPL-PR.P/INST-S/VIDR-ACAB. FUNDO ANTIOX.</v>
          </cell>
          <cell r="D670" t="str">
            <v>M2</v>
          </cell>
        </row>
        <row r="671">
          <cell r="C671" t="str">
            <v>CAIXILHO FERRO PERFILADO  DE CORRER H=5X0,25 (1,25M)</v>
          </cell>
          <cell r="D671" t="str">
            <v>M2</v>
          </cell>
        </row>
        <row r="672">
          <cell r="C672" t="str">
            <v>CAIXILHO FERRO PERFILADO - MAXIMAR -H=0,90 - L=2X0,60=1,20M SEM BANDEIRA</v>
          </cell>
          <cell r="D672" t="str">
            <v>M2</v>
          </cell>
        </row>
        <row r="673">
          <cell r="C673" t="str">
            <v>CAIXILHO FERRO PERFILADO-PIVOTANTE H=0,80 + 2 X 0,30 =1,40M L=6X0,30=1,80M - COM BANDEIRA</v>
          </cell>
          <cell r="D673" t="str">
            <v>M2</v>
          </cell>
        </row>
        <row r="674">
          <cell r="C674" t="str">
            <v>CAIXILHO PERFIL CH 14 DOBRADA - BASC. L=0,8M - H=0,50M 2 BÁSC. - PRONTO P/INST- S/VIDRO- ACAB. FUND. ANTIOXID.</v>
          </cell>
          <cell r="D674" t="str">
            <v>M2</v>
          </cell>
        </row>
        <row r="675">
          <cell r="C675" t="str">
            <v>CAIXILHO PERFIL CH 14 DOBRADA -H=1,00M-L=1,20M -TIPO VENEZ. FIXO-C/VENT.PERM -COMPL- PRONT.P/INST- ACAB. FUND.ANTIOXID.</v>
          </cell>
          <cell r="D675" t="str">
            <v>M2</v>
          </cell>
        </row>
        <row r="676">
          <cell r="C676" t="str">
            <v>COLUNA MÓVEL / COLUNA DE CENTRO</v>
          </cell>
          <cell r="D676" t="str">
            <v>M</v>
          </cell>
        </row>
        <row r="677">
          <cell r="C677" t="str">
            <v>FERRO PERFILADO TRABALHADO</v>
          </cell>
          <cell r="D677" t="str">
            <v>KG</v>
          </cell>
        </row>
        <row r="678">
          <cell r="C678" t="str">
            <v>ALUMÍNIO EXTRUDADO - TRABALHADO - ANODIZADO</v>
          </cell>
          <cell r="D678" t="str">
            <v>Kg</v>
          </cell>
        </row>
        <row r="679">
          <cell r="C679" t="str">
            <v>CAVALETE CENTRAL (P/ COLUNA MÓVEL CENTRAL DE PORTA DE ENROLAR)</v>
          </cell>
          <cell r="D679" t="str">
            <v>Un</v>
          </cell>
        </row>
        <row r="680">
          <cell r="C680" t="str">
            <v>GRADE DE PROTEÇÃO EM FERRO REDONDO</v>
          </cell>
          <cell r="D680" t="str">
            <v>M2</v>
          </cell>
        </row>
        <row r="681">
          <cell r="C681" t="str">
            <v>GRADE DE PROTEÇÃO EM FERRO CHATO</v>
          </cell>
          <cell r="D681" t="str">
            <v>M2</v>
          </cell>
        </row>
        <row r="682">
          <cell r="C682" t="str">
            <v>GRADE DE FERRO ELETROFUNDIDO GALV. A FOGO -S/ PINTURA 25X2MM</v>
          </cell>
          <cell r="D682" t="str">
            <v>M2</v>
          </cell>
        </row>
        <row r="683">
          <cell r="C683" t="str">
            <v>PORTA EM ALUMÍNIO ANODIZ. COMUM - 1 FOLHA DE ABRIR -MET.VIDR/MET.ALUM</v>
          </cell>
          <cell r="D683" t="str">
            <v>M2</v>
          </cell>
        </row>
        <row r="684">
          <cell r="C684" t="str">
            <v>PORTA EM ALUMÍNIO ANODIZ. COMUM - 2 FOLHAS DE ABRIR -MET.VIDR/MET.ALUM</v>
          </cell>
          <cell r="D684" t="str">
            <v>M2</v>
          </cell>
        </row>
        <row r="685">
          <cell r="C685" t="str">
            <v>PORTA EM ALUMÍNIO ANODIZ. COMUM - 2 FOLHAS DE CORRER -MET.VIDR/MET.ALUM</v>
          </cell>
          <cell r="D685" t="str">
            <v>M2</v>
          </cell>
        </row>
        <row r="686">
          <cell r="C686" t="str">
            <v>PORTA EM ALUMÍNIO ANODIZ. COMUM - TIPO VENEZIANA -DE ABRIR-1 FOLHA</v>
          </cell>
          <cell r="D686" t="str">
            <v>M2</v>
          </cell>
        </row>
        <row r="687">
          <cell r="C687" t="str">
            <v>PORTA CHAPA DE AÇO N.16</v>
          </cell>
          <cell r="D687" t="str">
            <v>M2</v>
          </cell>
        </row>
        <row r="688">
          <cell r="C688" t="str">
            <v>PORTA EM PERFIL DE CHAPA DOBRADA N.14 - METADE VIDRO - 1 FOLHA DE ABRIR</v>
          </cell>
          <cell r="D688" t="str">
            <v>M2</v>
          </cell>
        </row>
        <row r="689">
          <cell r="C689" t="str">
            <v>PORTA EM PERFIL DE CHAPA DOBRADA N.14 - TIPO VENEZIANA - 2 FOLHAS DE ABRIR</v>
          </cell>
          <cell r="D689" t="str">
            <v>M2</v>
          </cell>
        </row>
        <row r="690">
          <cell r="C690" t="str">
            <v>PORTA DE ENROLAR - CHAPA ONDULADA N. 22 - ACAB. FUNDO ANTIOXID-C/ MECANISMO</v>
          </cell>
          <cell r="D690" t="str">
            <v>M2</v>
          </cell>
        </row>
        <row r="691">
          <cell r="C691" t="str">
            <v>PORTA DE ENROLAR-EM TIRAS ARTICULADAS E RAIADAS-CHAPA 22 -ACAB.FUND. ANTIOX-C/ MECAN.</v>
          </cell>
          <cell r="D691" t="str">
            <v>M2</v>
          </cell>
        </row>
        <row r="692">
          <cell r="C692" t="str">
            <v>PORTA DE FE.PERFIL - CH.PRETA 14- 2 FOLHAS DE ABRIR - ALM. 1 LADO - S/VIDR-ACAB. C/ FUND.ANTIOX</v>
          </cell>
          <cell r="D692" t="str">
            <v>M2</v>
          </cell>
        </row>
        <row r="693">
          <cell r="C693" t="str">
            <v>PORTA EM FE.PERFIL - CH 16 - 2 FOLHAS DE ABRIR - METADE VIDRO -S/VIDRO-PRONT.P/INST-ACAB.C/FUND.ANTIOXID.</v>
          </cell>
          <cell r="D693" t="str">
            <v>M2</v>
          </cell>
        </row>
        <row r="694">
          <cell r="C694" t="str">
            <v>PORTA EM FE.PERFIL - CH 16 - 2 FOLHAS DE CORRER - METADE VIDRO -S/VIDRO-PRONT.P/INST-ACAB.C/FUND.ANTIOXID.</v>
          </cell>
          <cell r="D694" t="str">
            <v>M2</v>
          </cell>
        </row>
        <row r="695">
          <cell r="C695" t="str">
            <v>PORTA EM FE.PERFIL - CH 16 - 1 FOLHA DE ABRIR - METADE VIDRO -S/VIDRO-PRONT.P/INST-ACAB.C/FUND.ANTIOXID.</v>
          </cell>
          <cell r="D695" t="str">
            <v>M2</v>
          </cell>
        </row>
        <row r="696">
          <cell r="C696" t="str">
            <v>PORTA EM FE.PERFIL. CH. PRETA 16 - 1 FOLHA DE ABRIR - DUPLA ALMOF. -ACAB.C/FUND.ANTIOX</v>
          </cell>
          <cell r="D696" t="str">
            <v>M2</v>
          </cell>
        </row>
        <row r="697">
          <cell r="C697" t="str">
            <v>TELA PARA PROTEÇÃO - ARAME N. 12 - MALHA 1/2 - ONDULADA</v>
          </cell>
          <cell r="D697" t="str">
            <v>M2</v>
          </cell>
        </row>
        <row r="698">
          <cell r="C698" t="str">
            <v>TELA TIPO MOSQUITEIRO GALVANIZADA - MALHA 14 - FIO 28</v>
          </cell>
          <cell r="D698" t="str">
            <v>M2</v>
          </cell>
        </row>
        <row r="699">
          <cell r="C699" t="str">
            <v>TELA ONDULADA DE ARAME GALVANIZADA MALHA 1 - FIO 10</v>
          </cell>
          <cell r="D699" t="str">
            <v>M2</v>
          </cell>
        </row>
        <row r="700">
          <cell r="C700" t="str">
            <v>ARMÁRIO DE AÇO C/2 PORTAS E FECH L320XP420XH1980</v>
          </cell>
          <cell r="D700" t="str">
            <v>Un</v>
          </cell>
        </row>
        <row r="701">
          <cell r="C701" t="str">
            <v>CHAPA DE AÇO N. 14 - CHAPA FINA QUENTE - PRETA</v>
          </cell>
          <cell r="D701" t="str">
            <v>Kg</v>
          </cell>
        </row>
        <row r="702">
          <cell r="C702" t="str">
            <v>PERFIS INDUSTRIALIZADOS</v>
          </cell>
          <cell r="D702">
            <v>0</v>
          </cell>
        </row>
        <row r="703">
          <cell r="C703" t="str">
            <v>BATENTE EM PERFIL DE CHAPA DOBRADA Nº20 - GALVANIZADO / TOTAL=5,0M A FRIO, P/ PORTA DE 1 FOLHA S/ BANDEIRA</v>
          </cell>
          <cell r="D703" t="str">
            <v>CJ</v>
          </cell>
        </row>
        <row r="704">
          <cell r="C704" t="str">
            <v>BATENTE EM PERFIL DE CHAPA DOBRADA Nº20 - GALVANIZADO / TOTAL=6,20M A FRIO, P/ PORTA DE 2 FOLHAS S/ BANDEIRA</v>
          </cell>
          <cell r="D704" t="str">
            <v>CJ</v>
          </cell>
        </row>
        <row r="705">
          <cell r="C705" t="str">
            <v>CHAPA DE AÇO E = 1/8" - SAE 1010/1020</v>
          </cell>
          <cell r="D705" t="str">
            <v>Kg</v>
          </cell>
        </row>
        <row r="706">
          <cell r="C706" t="str">
            <v>CHAPA DE AÇO E = 1/4" - SAE 1010/1020</v>
          </cell>
          <cell r="D706" t="str">
            <v>Kg</v>
          </cell>
        </row>
        <row r="707">
          <cell r="C707" t="str">
            <v>CHAPA GROSSA DE AÇO ASTM A-36 - 3/8"</v>
          </cell>
          <cell r="D707" t="str">
            <v>Kg</v>
          </cell>
        </row>
        <row r="708">
          <cell r="C708" t="str">
            <v>FERRO CHATO 2" X 1/2"</v>
          </cell>
          <cell r="D708" t="str">
            <v>Kg</v>
          </cell>
        </row>
        <row r="709">
          <cell r="C709" t="str">
            <v>FERRO CHATO 3" X 3/4"</v>
          </cell>
          <cell r="D709" t="str">
            <v>Kg</v>
          </cell>
        </row>
        <row r="710">
          <cell r="C710" t="str">
            <v>FERRO CHATO 4" X 3/4"</v>
          </cell>
          <cell r="D710" t="str">
            <v>Kg</v>
          </cell>
        </row>
        <row r="711">
          <cell r="C711" t="str">
            <v>PERFIL DE AÇO ASTM-36</v>
          </cell>
          <cell r="D711" t="str">
            <v>KG</v>
          </cell>
        </row>
        <row r="712">
          <cell r="C712" t="str">
            <v>CONJUNTO DE BATENTES DE ALUMÍNIO - TOTAL 3,30 METROS P/ PORTA FIXADA EM DIVISÓRIA DE GRANILITE DE BANHEIRO</v>
          </cell>
          <cell r="D712" t="str">
            <v>CJ</v>
          </cell>
        </row>
        <row r="713">
          <cell r="C713" t="str">
            <v>PORTA CORTA-FOGO 90CM X 2,10M -ISOLAÇÃO 90MIN -C/ BATENTE</v>
          </cell>
          <cell r="D713" t="str">
            <v>Un</v>
          </cell>
        </row>
        <row r="714">
          <cell r="C714" t="str">
            <v>PERFIL "I" DE AÇO LAMINADO - W 250 X 32,7</v>
          </cell>
          <cell r="D714" t="str">
            <v>Kg</v>
          </cell>
        </row>
        <row r="715">
          <cell r="C715" t="str">
            <v>PERFIL "I" DE AÇO LAMINADO - W 310 X 52,0</v>
          </cell>
          <cell r="D715" t="str">
            <v>Kg</v>
          </cell>
        </row>
        <row r="716">
          <cell r="C716" t="str">
            <v>PERFIL DE AÇO L 2"X2"X3/16"</v>
          </cell>
          <cell r="D716" t="str">
            <v>Kg</v>
          </cell>
        </row>
        <row r="717">
          <cell r="C717" t="str">
            <v>PERFIL DE AÇO L 3"X3"X1/4"</v>
          </cell>
          <cell r="D717" t="str">
            <v>Kg</v>
          </cell>
        </row>
        <row r="718">
          <cell r="C718" t="str">
            <v>PERFIL DE AÇO I 15" - SOLDAD0</v>
          </cell>
          <cell r="D718" t="str">
            <v>Kg</v>
          </cell>
        </row>
        <row r="719">
          <cell r="C719" t="str">
            <v>FORNECIMENTO E MONTAGEM DE ESTRUTURA METÁLICA P/EDIFICAÇÕES, NÃO PATINÁVEL</v>
          </cell>
          <cell r="D719" t="str">
            <v>Kg</v>
          </cell>
        </row>
        <row r="720">
          <cell r="C720" t="str">
            <v>FORNECIMENTO E MONTAGEM DE ESTRUTURA METÁLICA P/EDIFICAÇÕES, NÃO PATINÁVEL</v>
          </cell>
          <cell r="D720" t="str">
            <v>Kg</v>
          </cell>
        </row>
        <row r="721">
          <cell r="C721" t="str">
            <v>PORTA CORTA-FOGO 105CM X 2,10M -ISOLAÇÃO 90MIN -C/ BATENTE</v>
          </cell>
          <cell r="D721" t="str">
            <v>Un</v>
          </cell>
        </row>
        <row r="722">
          <cell r="C722" t="str">
            <v>GRADIS</v>
          </cell>
          <cell r="D722">
            <v>0</v>
          </cell>
        </row>
        <row r="723">
          <cell r="C723" t="str">
            <v>GRADIL DE FERRO 1718X1650MM -FIO DE 5MM -GALV. A FOGO S/ PINTURA MALHA DE 65X132MM - BARRA PORTANTE DE 25X2MM</v>
          </cell>
          <cell r="D723" t="str">
            <v>M2</v>
          </cell>
        </row>
        <row r="724">
          <cell r="C724" t="str">
            <v>GRADIL DE FERRO 1718X1650MM -FIO DE 5MM -GALV.A FOGO, C/ACAB. EM PINT. ELETROST, MALHA DE 65X132MM,BARRA PORTANTE 25X2MM</v>
          </cell>
          <cell r="D724" t="str">
            <v>M2</v>
          </cell>
        </row>
        <row r="725">
          <cell r="C725" t="str">
            <v>PORTÃO DE FE. ELETROF. GALV. A FOGO- C/ 1 FOLHA DE ABRIR - S/ PINTURA MALHA DE 65X132MM - BARRA PORTANTE DE 25X2MM</v>
          </cell>
          <cell r="D725" t="str">
            <v>M2</v>
          </cell>
        </row>
        <row r="726">
          <cell r="C726" t="str">
            <v>PORTÃO DE FE. ELETROF. GALV. A FOGO- C/ 1 FOLHA DE ABRIR - C/ PINT. ELETROST, MALHA 65X132MM - BARRA PORTANTE 25X2MM</v>
          </cell>
          <cell r="D726" t="str">
            <v>M2</v>
          </cell>
        </row>
        <row r="727">
          <cell r="C727" t="str">
            <v>PORTÃO DE FE. ELETROF. GALV. A FOGO- C/ 2 FOLHAS DE ABRIR S/ PINTURA - MALHA DE 65X132MM - BARRA PORTANTE DE 25X2MM</v>
          </cell>
          <cell r="D727" t="str">
            <v>M2</v>
          </cell>
        </row>
        <row r="728">
          <cell r="C728" t="str">
            <v>PORTÃO DE FE. ELETROF. GALV. A FOGO- C/ 2 FOLHAS DE ABRIR C/ACAB.PINT.ELETROST, MALHA 65X132MM, BARRA PORTANTE 25X2MM</v>
          </cell>
          <cell r="D728" t="str">
            <v>M2</v>
          </cell>
        </row>
        <row r="729">
          <cell r="C729" t="str">
            <v>PORTÃO DE FE. ELETROF. GALV. A FOGO- C/ 1 FOLHA DE CORRER SEM PINTURA - MALHA DE 65X132MM - BARRA PORTANTE DE 25X2MM</v>
          </cell>
          <cell r="D729" t="str">
            <v>M2</v>
          </cell>
        </row>
        <row r="730">
          <cell r="C730" t="str">
            <v>PORTÃO DE FE. ELETROF. GALV. A FOGO- C/ 2 FOLHAS DE CORRER C/ACAB.PINT.ELETROST, MALHA 65X132MM, BARRA PORTANTE 25X2MM</v>
          </cell>
          <cell r="D730" t="str">
            <v>M2</v>
          </cell>
        </row>
        <row r="731">
          <cell r="C731" t="str">
            <v>PORTÃO METÁLICO DE OBRA 5m, PIVOTANTE,2 FOLHAS, PARA TAPUME</v>
          </cell>
          <cell r="D731" t="str">
            <v>M2</v>
          </cell>
        </row>
        <row r="732">
          <cell r="C732" t="str">
            <v>PORTÃO DE PEDESTRES - 1,15 M, PARA TABUME METÁLICO</v>
          </cell>
          <cell r="D732" t="str">
            <v>M2</v>
          </cell>
        </row>
        <row r="733">
          <cell r="C733" t="str">
            <v>DESPESA C/SOLDA, ESMERIL, LIXA E PINT-8% DA M.OBRA E MATERIAL (08.48)</v>
          </cell>
          <cell r="D733" t="str">
            <v>%</v>
          </cell>
        </row>
        <row r="734">
          <cell r="C734" t="str">
            <v>FERRAGENS PARA ESQUADRIAS</v>
          </cell>
          <cell r="D734">
            <v>0</v>
          </cell>
        </row>
        <row r="735">
          <cell r="C735" t="str">
            <v>CADEADO DE LATÃO - 35MM - TRAVA DUPLA - PESO MÍNIMO 140 GR</v>
          </cell>
          <cell r="D735" t="str">
            <v>Un</v>
          </cell>
        </row>
        <row r="736">
          <cell r="C736" t="str">
            <v>DOBRADIÇA 3.1/2" X 3" REFORÇADA DE AÇO CROMADO - COM ANÉIS</v>
          </cell>
          <cell r="D736" t="str">
            <v>Un</v>
          </cell>
        </row>
        <row r="737">
          <cell r="C737" t="str">
            <v>DOBRADIÇA DE AÇO CROMADO - 3" X 3" TIPO MÉDIO - SEM ANEL</v>
          </cell>
          <cell r="D737" t="str">
            <v>Un</v>
          </cell>
        </row>
        <row r="738">
          <cell r="C738" t="str">
            <v>ESPELHO RETANGULAR CROMADO -P/ FECHADURA CILINDRO</v>
          </cell>
          <cell r="D738" t="str">
            <v>Par</v>
          </cell>
        </row>
        <row r="739">
          <cell r="C739" t="str">
            <v>FECHADURA CILÍNDRICA COMPLETA, 55MM, ACAB. CROM. C/ACES.E GUARN: ROSETA, TESTA, CONTRA TESTA - TRÁFEGO INTENSO</v>
          </cell>
          <cell r="D739" t="str">
            <v>Un</v>
          </cell>
        </row>
        <row r="740">
          <cell r="C740" t="str">
            <v>FECHADURA CILINDRO - BICO DE PAPAGAIO - 22MM P/  PORTA DE CORRER</v>
          </cell>
          <cell r="D740" t="str">
            <v>Un</v>
          </cell>
        </row>
        <row r="741">
          <cell r="C741" t="str">
            <v>FECHADURA CILINDRO-CAIXA RASA 22 MM P/ PORTAS DE MONTANTE ESTREITO - ZAMACK</v>
          </cell>
          <cell r="D741" t="str">
            <v>Un</v>
          </cell>
        </row>
        <row r="742">
          <cell r="C742" t="str">
            <v>CONJUNTO EXTERNO CROMADO DE 55MM COM FECHADURA MAÇANETA, ALAVANCA E ROSETA - TRÁFEGO INTENSO</v>
          </cell>
          <cell r="D742" t="str">
            <v>CJ</v>
          </cell>
        </row>
        <row r="743">
          <cell r="C743" t="str">
            <v>FECHADURA TIPO GORGE 55 MM - SOMENTE A LINGUETA - P/ PORTA INTERNA DE ABRIR</v>
          </cell>
          <cell r="D743" t="str">
            <v>Un</v>
          </cell>
        </row>
        <row r="744">
          <cell r="C744" t="str">
            <v>FECHADURA TIPO GORGE - 55MM - USO INTERNO - ZAMACK - TRÁFEGO INTENSO</v>
          </cell>
          <cell r="D744" t="str">
            <v>Un</v>
          </cell>
        </row>
        <row r="745">
          <cell r="C745" t="str">
            <v>FECHADURA TIPO SÓ TRINCO - 45 MM - C/ MAÇANETA ZAMACK - TRÁFEGO INTENSO</v>
          </cell>
          <cell r="D745" t="str">
            <v>Un</v>
          </cell>
        </row>
        <row r="746">
          <cell r="C746" t="str">
            <v>FECHADURA TIPO TRANQUETA - 45 MM - P/ PORTA INTERNA DE BANHEIRO - CONJUNTO COMPLETO: MÁQUINA E TRANQUETA - TRÁFEGO INTENSO</v>
          </cell>
          <cell r="D746" t="str">
            <v>Un</v>
          </cell>
        </row>
        <row r="747">
          <cell r="C747" t="str">
            <v>FECHADURA TIPO TRANQUETA E TRINCO 55MM - COMPLETA P/PORTA DE SANITÁRIO - ACABAMENTO CROMADO - TRÁFEGO INTENSO</v>
          </cell>
          <cell r="D747" t="str">
            <v>Un</v>
          </cell>
        </row>
        <row r="748">
          <cell r="C748" t="str">
            <v>FECHO DE EMBUTIR COM ALAVANCA , LATÃO LAMINADO CROMADO ALT. 200 MM</v>
          </cell>
          <cell r="D748" t="str">
            <v>Un</v>
          </cell>
        </row>
        <row r="749">
          <cell r="C749" t="str">
            <v>FECHO DE EMBUTIR COM ALAVANCA - LATÃO LAMINADO CROMADO ALT. 400 MM</v>
          </cell>
          <cell r="D749" t="str">
            <v>Un</v>
          </cell>
        </row>
        <row r="750">
          <cell r="C750" t="str">
            <v>RESPIRADOR DE LATÃO 10 CM</v>
          </cell>
          <cell r="D750" t="str">
            <v>Un</v>
          </cell>
        </row>
        <row r="751">
          <cell r="C751" t="str">
            <v>MAÇANETA EM ZAMAC P/ CONJUNTO DE FECHADURA CILINDRO</v>
          </cell>
          <cell r="D751" t="str">
            <v>Par</v>
          </cell>
        </row>
        <row r="752">
          <cell r="C752" t="str">
            <v>MOLA HIDRÁULICA AÉREA P/ FECHAMENTO DE PORTA - TIPO LEVE</v>
          </cell>
          <cell r="D752" t="str">
            <v>Un</v>
          </cell>
        </row>
        <row r="753">
          <cell r="C753" t="str">
            <v>MOLA HIDRÁULICA AÉREA P/ FECHAMENTO DE PORTA - TIPO PESADO</v>
          </cell>
          <cell r="D753" t="str">
            <v>Un</v>
          </cell>
        </row>
        <row r="754">
          <cell r="C754" t="str">
            <v>MOLA VAI-E-VEM DE TOPO</v>
          </cell>
          <cell r="D754" t="str">
            <v>Un</v>
          </cell>
        </row>
        <row r="755">
          <cell r="C755" t="str">
            <v>PORTA CADEADO 63 MM - AÇO ZINCADO</v>
          </cell>
          <cell r="D755" t="str">
            <v>Un</v>
          </cell>
        </row>
        <row r="756">
          <cell r="C756" t="str">
            <v>PORTA CADEADO 89 MM - AÇO ZINCADO</v>
          </cell>
          <cell r="D756" t="str">
            <v>Un</v>
          </cell>
        </row>
        <row r="757">
          <cell r="C757" t="str">
            <v>PUXADOR TIPO CONCHA - EM LATÃO CROMADO COM FURO</v>
          </cell>
          <cell r="D757" t="str">
            <v>Un</v>
          </cell>
        </row>
        <row r="758">
          <cell r="C758" t="str">
            <v>ROSETA ACABAMENTO CROMADO P/ FECHADURA CILINDRO</v>
          </cell>
          <cell r="D758" t="str">
            <v>Par</v>
          </cell>
        </row>
        <row r="759">
          <cell r="C759" t="str">
            <v>TARGETA DE SOBREPOR "LIVRE-OCUPADO" - ZAMACK CROMADO</v>
          </cell>
          <cell r="D759" t="str">
            <v>Un</v>
          </cell>
        </row>
        <row r="760">
          <cell r="C760" t="str">
            <v>ALAVANCA EM ZAMACK P/ CAIXILHO BASCULANTE - SEM CAVALETE</v>
          </cell>
          <cell r="D760" t="str">
            <v>Un</v>
          </cell>
        </row>
        <row r="761">
          <cell r="C761" t="str">
            <v>BRAÇO DE ALAVANCA EM FERRO CHATO - 5/8" X 3/16"</v>
          </cell>
          <cell r="D761" t="str">
            <v>M</v>
          </cell>
        </row>
        <row r="762">
          <cell r="C762" t="str">
            <v>TRILHO DE ALUMÍNIO 55 X 60 MM</v>
          </cell>
          <cell r="D762" t="str">
            <v>M</v>
          </cell>
        </row>
        <row r="763">
          <cell r="C763" t="str">
            <v>ROLDANA DE NYLON - EIXO SIMPLES</v>
          </cell>
          <cell r="D763" t="str">
            <v>Un</v>
          </cell>
        </row>
        <row r="764">
          <cell r="C764" t="str">
            <v>PIVÔ GUIA RETO DE LATÃO DE 1/2"</v>
          </cell>
          <cell r="D764" t="str">
            <v>Un</v>
          </cell>
        </row>
        <row r="765">
          <cell r="C765" t="str">
            <v>TRILHO GUIA CANALETA DE ALUMÍNIO "U" DE 1/2"</v>
          </cell>
          <cell r="D765" t="str">
            <v>M</v>
          </cell>
        </row>
        <row r="766">
          <cell r="C766" t="str">
            <v>BARRA ANTI PÂNICO PARA PORTA 1 FOLHA, SEM CHAVE</v>
          </cell>
          <cell r="D766" t="str">
            <v>Un</v>
          </cell>
        </row>
        <row r="767">
          <cell r="C767" t="str">
            <v>TRANCA TIPO TETRA SEM MAÇANETAS, SOMENTE COM ROSETA ACAB CROMADO</v>
          </cell>
          <cell r="D767" t="str">
            <v>Un</v>
          </cell>
        </row>
        <row r="768">
          <cell r="C768" t="str">
            <v>ESCADAS</v>
          </cell>
          <cell r="D768">
            <v>0</v>
          </cell>
        </row>
        <row r="769">
          <cell r="C769" t="str">
            <v>ESCADA DE MARINHEIRO DE FERRO PERFILADO DP.01</v>
          </cell>
          <cell r="D769" t="str">
            <v>M</v>
          </cell>
        </row>
        <row r="770">
          <cell r="C770" t="str">
            <v>ESCADA DE MARINHEIRO DE FERRO PERFILADO COM GUARDA CORPO</v>
          </cell>
          <cell r="D770" t="str">
            <v>M</v>
          </cell>
        </row>
        <row r="771">
          <cell r="C771" t="str">
            <v>ESCADA COMPLEM. P/ ESCADA MARINHEIRO DE FERRO PERFILADO</v>
          </cell>
          <cell r="D771" t="str">
            <v>M</v>
          </cell>
        </row>
        <row r="772">
          <cell r="C772" t="str">
            <v>REVESTIMENTOS (CERÂMICA + SIMILARES)</v>
          </cell>
          <cell r="D772">
            <v>0</v>
          </cell>
        </row>
        <row r="773">
          <cell r="C773" t="str">
            <v>AZULEJO</v>
          </cell>
          <cell r="D773" t="str">
            <v>M2</v>
          </cell>
        </row>
        <row r="774">
          <cell r="C774" t="str">
            <v>PASTILHA DE PORCELANA FOSCA</v>
          </cell>
          <cell r="D774" t="str">
            <v>M2</v>
          </cell>
        </row>
        <row r="775">
          <cell r="C775" t="str">
            <v>REVESTIMENTO CERÂMICO ANTI-PICHAÇÃO</v>
          </cell>
          <cell r="D775" t="str">
            <v>M2</v>
          </cell>
        </row>
        <row r="776">
          <cell r="C776" t="str">
            <v>REVESTIMENTO CERÂMICO ESMALTADO</v>
          </cell>
          <cell r="D776" t="str">
            <v>M2</v>
          </cell>
        </row>
        <row r="777">
          <cell r="C777" t="str">
            <v>REVESTIMENTOS (PEDRAS NATURAIS)</v>
          </cell>
          <cell r="D777">
            <v>0</v>
          </cell>
        </row>
        <row r="778">
          <cell r="C778" t="str">
            <v>REVESTIMENTOS (MADEIRA; PLÁSTICOS; ETC)</v>
          </cell>
          <cell r="D778">
            <v>0</v>
          </cell>
        </row>
        <row r="779">
          <cell r="C779" t="str">
            <v>CHAPA DE LAMINADO MELAMÍNICO 1.3MM - ACABAMENTO TEXTURIZADO</v>
          </cell>
          <cell r="D779" t="str">
            <v>M2</v>
          </cell>
        </row>
        <row r="780">
          <cell r="C780" t="str">
            <v>CHAPA DE LAMINADO MELAMÍNICO 1 MM - ACABAMENTO TEXTURIZADO</v>
          </cell>
          <cell r="D780" t="str">
            <v>M2</v>
          </cell>
        </row>
        <row r="781">
          <cell r="C781" t="str">
            <v>CHAPA DE LAMINADO MELAMÍNICO 1,0 MM - ACABAMENTO LISO - PARA CONFECÇÃO DE LOUSA</v>
          </cell>
          <cell r="D781" t="str">
            <v>M2</v>
          </cell>
        </row>
        <row r="782">
          <cell r="C782" t="str">
            <v>REVESTIMENTOS (ELEMENTOS DE ARREMATE)</v>
          </cell>
          <cell r="D782">
            <v>0</v>
          </cell>
        </row>
        <row r="783">
          <cell r="C783" t="str">
            <v>CANTONEIRA DE ALUMÍNIO PARA AZULEJOS</v>
          </cell>
          <cell r="D783" t="str">
            <v>M</v>
          </cell>
        </row>
        <row r="784">
          <cell r="C784" t="str">
            <v>CANTONEIRA DE ALUMÍNIO - PERFIL Y</v>
          </cell>
          <cell r="D784" t="str">
            <v>M</v>
          </cell>
        </row>
        <row r="785">
          <cell r="C785" t="str">
            <v>PEITORIL DE MADEIRA ITAÚBA - APARELHADO - MED.(30X2)CM</v>
          </cell>
          <cell r="D785" t="str">
            <v>M</v>
          </cell>
        </row>
        <row r="786">
          <cell r="C786" t="str">
            <v>PEITORIL DE GRANILITE - 20X2CM</v>
          </cell>
          <cell r="D786" t="str">
            <v>M</v>
          </cell>
        </row>
        <row r="787">
          <cell r="C787" t="str">
            <v>PERFIL -L- DE ALUMÍNIO - (1X1X1/8)"</v>
          </cell>
          <cell r="D787" t="str">
            <v>M</v>
          </cell>
        </row>
        <row r="788">
          <cell r="C788" t="str">
            <v>PERFIL -L- DE FERRO - (1X1X1/8)"</v>
          </cell>
          <cell r="D788" t="str">
            <v>M</v>
          </cell>
        </row>
        <row r="789">
          <cell r="C789" t="str">
            <v>CANTONEIRA DE FERRO ABAS IGUAIS - (1.1/4X1.1/4X1/8)"</v>
          </cell>
          <cell r="D789" t="str">
            <v>M</v>
          </cell>
        </row>
        <row r="790">
          <cell r="C790" t="str">
            <v>FORROS</v>
          </cell>
          <cell r="D790">
            <v>0</v>
          </cell>
        </row>
        <row r="791">
          <cell r="C791" t="str">
            <v>FORRO DE GESSO COMUM - PLACA CONVENCIONAL - ESP. 1,25CM - FORNECIMENTO E INSTALAÇÃO</v>
          </cell>
          <cell r="D791" t="str">
            <v>M2</v>
          </cell>
        </row>
        <row r="792">
          <cell r="C792" t="str">
            <v>FORRO DE GESSO ACARTONADO TIPO FGA - ESP. 1,25CM - FORNECIMENTO E INSTALAÇÃO</v>
          </cell>
          <cell r="D792" t="str">
            <v>M2</v>
          </cell>
        </row>
        <row r="793">
          <cell r="C793" t="str">
            <v>FORRO GYPSUM ESTRUTURADO TIPO FGE - ESP. 12,5MM - FORNECIMENTO E INSTALAÇÃO</v>
          </cell>
          <cell r="D793" t="str">
            <v>M2</v>
          </cell>
        </row>
        <row r="794">
          <cell r="C794" t="str">
            <v>FORRO - LAMBRI DE MADEIRA MACIÇA EM CEDRINHO - ESP. 1CM</v>
          </cell>
          <cell r="D794" t="str">
            <v>M2</v>
          </cell>
        </row>
        <row r="795">
          <cell r="C795" t="str">
            <v>FORRO DE MADEIRA MACIÇA EM PEROBINHA, CUMARÚ OU GARAPEIRA 1CM</v>
          </cell>
          <cell r="D795" t="str">
            <v>M2</v>
          </cell>
        </row>
        <row r="796">
          <cell r="C796" t="str">
            <v>FORRO EM RÉGUA DE PVC DE 200MM - COLOCADO</v>
          </cell>
          <cell r="D796" t="str">
            <v>M2</v>
          </cell>
        </row>
        <row r="797">
          <cell r="C797" t="str">
            <v>FORRO DE FIBRA MINERAL MODELADA ÚMIDA- ACABAMENTO DA SUPERF. C/TINTA VINÍLICA A BASE DE LÁTEX- ESP.13MM- COLOC.</v>
          </cell>
          <cell r="D797" t="str">
            <v>M2</v>
          </cell>
        </row>
        <row r="798">
          <cell r="C798" t="str">
            <v>PISOS (CERÂMICA E SIMILARES)</v>
          </cell>
          <cell r="D798">
            <v>0</v>
          </cell>
        </row>
        <row r="799">
          <cell r="C799" t="str">
            <v>CERÂMICA ESMALTADA  PEI 5</v>
          </cell>
          <cell r="D799" t="str">
            <v>M2</v>
          </cell>
        </row>
        <row r="800">
          <cell r="C800" t="str">
            <v>LADRILHO CERÂMICO - TIPO ALTA RESISTÊNCIA - GAIL - 24 X 11,5 X 1,3 CM</v>
          </cell>
          <cell r="D800" t="str">
            <v>M2</v>
          </cell>
        </row>
        <row r="801">
          <cell r="C801" t="str">
            <v>PISO CERÂMICO NÃO ESMALTADO ANTI-DERRAPANTE ANTI-ÁCIDO</v>
          </cell>
          <cell r="D801" t="str">
            <v>M2</v>
          </cell>
        </row>
        <row r="802">
          <cell r="C802" t="str">
            <v>ADESIVO A BASE ACRÍLICA</v>
          </cell>
          <cell r="D802" t="str">
            <v>L</v>
          </cell>
        </row>
        <row r="803">
          <cell r="C803" t="str">
            <v>PISO REFERENCIAL PODOTÁTIL COLORIDO ALERTA OU DIRECIONAL VIBRO-PRENSADO - ESP.3CM</v>
          </cell>
          <cell r="D803" t="str">
            <v>M2</v>
          </cell>
        </row>
        <row r="804">
          <cell r="C804" t="str">
            <v>PISO PODOTÁTIL COLORIDO DE LADRILHO HIDRÁULICO ALERTA OU DIRECIONAL - ESP. 2 A 3CM</v>
          </cell>
          <cell r="D804" t="str">
            <v>M2</v>
          </cell>
        </row>
        <row r="805">
          <cell r="C805" t="str">
            <v>PISO PODOTÁTIL COLORIDO DE BORRACHA (5MM - COM COLA) ALERTA/DIRECIONAL</v>
          </cell>
          <cell r="D805" t="str">
            <v>M2</v>
          </cell>
        </row>
        <row r="806">
          <cell r="C806" t="str">
            <v>PISO PODOTÁTIL COLORIDO DE BORRACHA (7MM - ARGAMASSADA) ALERTA/DIRECIONAL</v>
          </cell>
          <cell r="D806" t="str">
            <v>M2</v>
          </cell>
        </row>
        <row r="807">
          <cell r="C807" t="str">
            <v>PISO PODOTÁTIL COLORIDO INTERTRAVADO - ALERTA OU DIRECIONAL</v>
          </cell>
          <cell r="D807" t="str">
            <v>M2</v>
          </cell>
        </row>
        <row r="808">
          <cell r="C808" t="str">
            <v>PISOS (PEDRAS NATURAIS)</v>
          </cell>
          <cell r="D808">
            <v>0</v>
          </cell>
        </row>
        <row r="809">
          <cell r="C809" t="str">
            <v>PISO DE GRANITO POLIDO - CINZA MAUÁ - PLACAS 2CM</v>
          </cell>
          <cell r="D809" t="str">
            <v>M2</v>
          </cell>
        </row>
        <row r="810">
          <cell r="C810" t="str">
            <v>PISO GRANITO POLIDO - VERDE UBATUBA - ESPESSURA 2CM</v>
          </cell>
          <cell r="D810" t="str">
            <v>M2</v>
          </cell>
        </row>
        <row r="811">
          <cell r="C811" t="str">
            <v>PISO MÁRMORE POLIDO BRANCO ESPÍRITO SANTO - ESPESSURA 2CM</v>
          </cell>
          <cell r="D811" t="str">
            <v>M2</v>
          </cell>
        </row>
        <row r="812">
          <cell r="C812" t="str">
            <v>PISO DE ARDÓSIA - ESP. 2 CM - 40X40 CM</v>
          </cell>
          <cell r="D812" t="str">
            <v>M2</v>
          </cell>
        </row>
        <row r="813">
          <cell r="C813" t="str">
            <v>PEDRA MINEIRA COM ACABAMENTO RETANGULAR OU QUADRADO ESPESSURA 20 MM</v>
          </cell>
          <cell r="D813" t="str">
            <v>M2</v>
          </cell>
        </row>
        <row r="814">
          <cell r="C814" t="str">
            <v>PISOS (MADEIRA; PLÁSTICOS; ETC)</v>
          </cell>
          <cell r="D814">
            <v>0</v>
          </cell>
        </row>
        <row r="815">
          <cell r="C815" t="str">
            <v>DEGRAU DE BORRACHA SINTÉTICA EM PEÇA ÚNICA (PATAMAR E TESTEIRA) SUPERFÍCIES EM RELEVO C/ ESP.2,5MM A 3,5MM-COLADO</v>
          </cell>
          <cell r="D815" t="str">
            <v>M</v>
          </cell>
        </row>
        <row r="816">
          <cell r="C816" t="str">
            <v>TESTEIRA PADRÃO PARA PISO VINÍLICO - ESPESSURA 3,2MM</v>
          </cell>
          <cell r="D816" t="str">
            <v>M</v>
          </cell>
        </row>
        <row r="817">
          <cell r="C817" t="str">
            <v>PISO DE BORRACHA SINTÉTICA SBR- ARGAMASSADO- SUPERFÍCIE EM RELEVO</v>
          </cell>
          <cell r="D817" t="str">
            <v>M2</v>
          </cell>
        </row>
        <row r="818">
          <cell r="C818" t="str">
            <v>PISO DE BORRACHA SINTÉTICA SBR- ARGAMASSADO- SUPERFÍCIE LISA</v>
          </cell>
          <cell r="D818" t="str">
            <v>M2</v>
          </cell>
        </row>
        <row r="819">
          <cell r="C819" t="str">
            <v>PISO DE BORRACHA SINTÉTICA SBR- COLADO- SUPERFÍCIE LISA  - ESP. 4MM</v>
          </cell>
          <cell r="D819" t="str">
            <v>M2</v>
          </cell>
        </row>
        <row r="820">
          <cell r="C820" t="str">
            <v>PISO DE BORRACHA SINTÉTICA SBR- COLADO- SUPERFÍCIE EM RELEVO - ESP. 4MM</v>
          </cell>
          <cell r="D820" t="str">
            <v>M2</v>
          </cell>
        </row>
        <row r="821">
          <cell r="C821" t="str">
            <v>PISO ARGAMASSA DE ALTA RESISTÊNCIA - ESP: 8MM</v>
          </cell>
          <cell r="D821" t="str">
            <v>M2</v>
          </cell>
        </row>
        <row r="822">
          <cell r="C822" t="str">
            <v>PISO ARGAMASSA DE ALTA RESISTÊNCIA - ESP: 12MM</v>
          </cell>
          <cell r="D822" t="str">
            <v>M2</v>
          </cell>
        </row>
        <row r="823">
          <cell r="C823" t="str">
            <v>PISO DE GRANILITE - ESP= 8MM</v>
          </cell>
          <cell r="D823" t="str">
            <v>M2</v>
          </cell>
        </row>
        <row r="824">
          <cell r="C824" t="str">
            <v>ASSOALHO EM CUMARU COM  ENCAIXE MACHO E FÊMEA</v>
          </cell>
          <cell r="D824" t="str">
            <v>M2</v>
          </cell>
        </row>
        <row r="825">
          <cell r="C825" t="str">
            <v>TACO EM CUMARU MEDIDAS - 10 X 40 X 2 CM</v>
          </cell>
          <cell r="D825" t="str">
            <v>M2</v>
          </cell>
        </row>
        <row r="826">
          <cell r="C826" t="str">
            <v>PISOS (ELEMENTOS DE ARREMATE)</v>
          </cell>
          <cell r="D826">
            <v>0</v>
          </cell>
        </row>
        <row r="827">
          <cell r="C827" t="str">
            <v>JUNTA PLÁSTICA PARA PISO DE GRANILITE - (20X3)MM</v>
          </cell>
          <cell r="D827" t="str">
            <v>M</v>
          </cell>
        </row>
        <row r="828">
          <cell r="C828" t="str">
            <v>PISO VINÍLICO SEMIFLEXÍVEL, PADRÃO LISO, ESPESSURA DE 2MM</v>
          </cell>
          <cell r="D828" t="str">
            <v>M2</v>
          </cell>
        </row>
        <row r="829">
          <cell r="C829" t="str">
            <v>PISO VINÍLICO SEMIFLEXÍVEL, PADRÃO LISO, ESPESSURA DE 3,2MM</v>
          </cell>
          <cell r="D829" t="str">
            <v>M2</v>
          </cell>
        </row>
        <row r="830">
          <cell r="C830" t="str">
            <v>RODAPE DE ARGAMASSA ALTA RESISTÊNCIA MEIA CANA - 10CM</v>
          </cell>
          <cell r="D830" t="str">
            <v>M</v>
          </cell>
        </row>
        <row r="831">
          <cell r="C831" t="str">
            <v>RODAPÉ LISO DE BORRACHA SINTÉTICA DE 7CM - ESPESSURA DE 3MM - COLADO</v>
          </cell>
          <cell r="D831" t="str">
            <v>M</v>
          </cell>
        </row>
        <row r="832">
          <cell r="C832" t="str">
            <v>RODAPÉ DE PVC TIPO PLANO P/ PISO PAVIFLEX - ALT: 7,5 CM</v>
          </cell>
          <cell r="D832" t="str">
            <v>M</v>
          </cell>
        </row>
        <row r="833">
          <cell r="C833" t="str">
            <v>RODAPÉ DE GRANILITE - 10CM</v>
          </cell>
          <cell r="D833" t="str">
            <v>M</v>
          </cell>
        </row>
        <row r="834">
          <cell r="C834" t="str">
            <v>RODAPE DE GRANILITE - MEIA CANA 10 CM</v>
          </cell>
          <cell r="D834" t="str">
            <v>M</v>
          </cell>
        </row>
        <row r="835">
          <cell r="C835" t="str">
            <v>RODAPÉ DE 7 CM EM CUMARU</v>
          </cell>
          <cell r="D835" t="str">
            <v>M</v>
          </cell>
        </row>
        <row r="836">
          <cell r="C836" t="str">
            <v>RODAPÉ EM GRANITO CINZA MAUÁ - 7X2CM</v>
          </cell>
          <cell r="D836" t="str">
            <v>M</v>
          </cell>
        </row>
        <row r="837">
          <cell r="C837" t="str">
            <v>PEDRA MINEIRA COM ACABAMENTO RETANGULAR - ESPESSURA 30MM - PARA BORDA PISCINA</v>
          </cell>
          <cell r="D837" t="str">
            <v>M</v>
          </cell>
        </row>
        <row r="838">
          <cell r="C838" t="str">
            <v>TESTEIRA DE BORRACHA SINTÉTICA - SUPERFÍCIES EM RELEVO MED. (50 OU 70 X 30)MM - ESPES. DE 3MM - P/ FIXAÇÃO C/ COLA</v>
          </cell>
          <cell r="D838" t="str">
            <v>M</v>
          </cell>
        </row>
        <row r="839">
          <cell r="C839" t="str">
            <v>SOLEIRA P/PORTAS EM GRANITO CINZA S/POLIM. (FOSCO) - 14X2CM</v>
          </cell>
          <cell r="D839" t="str">
            <v>M</v>
          </cell>
        </row>
        <row r="840">
          <cell r="C840" t="str">
            <v>PAVIMENTAÇÃO EXTERNA</v>
          </cell>
          <cell r="D840">
            <v>0</v>
          </cell>
        </row>
        <row r="841">
          <cell r="C841" t="str">
            <v>REVESTIMENTO COM 2 CM DE ARGAMASSA 1:3</v>
          </cell>
          <cell r="D841" t="str">
            <v>M2</v>
          </cell>
        </row>
        <row r="842">
          <cell r="C842" t="str">
            <v>LADRILHO HIDRÁULICO P/ PASSEIO -  ESP = 2CM</v>
          </cell>
          <cell r="D842" t="str">
            <v>M2</v>
          </cell>
        </row>
        <row r="843">
          <cell r="C843" t="str">
            <v>MOSAICO PORTUGUÊS BRANCO (NÃO COLOCADO)</v>
          </cell>
          <cell r="D843" t="str">
            <v>M2</v>
          </cell>
        </row>
        <row r="844">
          <cell r="C844" t="str">
            <v>MOSAICO PORTUGUÊS PRETO (NÃO COLOCADO)</v>
          </cell>
          <cell r="D844" t="str">
            <v>M2</v>
          </cell>
        </row>
        <row r="845">
          <cell r="C845" t="str">
            <v>MOSAICO PORTUGUÊS - 1 OU 2 CORES</v>
          </cell>
          <cell r="D845" t="str">
            <v>M2</v>
          </cell>
        </row>
        <row r="846">
          <cell r="C846" t="str">
            <v>PARALELEPÍPEDO CINZA (INTEIRO - NÃO COLOCADO)</v>
          </cell>
          <cell r="D846" t="str">
            <v>Un</v>
          </cell>
        </row>
        <row r="847">
          <cell r="C847" t="str">
            <v>CONCRETO ASFALTICO</v>
          </cell>
          <cell r="D847" t="str">
            <v>TON</v>
          </cell>
        </row>
        <row r="848">
          <cell r="C848" t="str">
            <v>ASFALTO DILUÍDO CM-30 - IMPERMEABILIZANTE</v>
          </cell>
          <cell r="D848" t="str">
            <v>Kg</v>
          </cell>
        </row>
        <row r="849">
          <cell r="C849" t="str">
            <v>ASFALTO DILUÍDO DE PETRÓLEO CR-250</v>
          </cell>
          <cell r="D849" t="str">
            <v>Kg</v>
          </cell>
        </row>
        <row r="850">
          <cell r="C850" t="str">
            <v>CIMENTO ASFÁLTICO DE PETRÓLEO - PENETRAÇÃO CAP 50/70</v>
          </cell>
          <cell r="D850" t="str">
            <v>Kg</v>
          </cell>
        </row>
        <row r="851">
          <cell r="C851" t="str">
            <v>CIMENTO ASFÁLTICO DE PETRÓLEO - PENETRAÇÃO CAP 85/100</v>
          </cell>
          <cell r="D851" t="str">
            <v>Kg</v>
          </cell>
        </row>
        <row r="852">
          <cell r="C852" t="str">
            <v>CONCRETO ASFÁLTICO TIPO CPA (CONCRETO POROSO ASFÁLTICO)</v>
          </cell>
          <cell r="D852" t="str">
            <v>Ton</v>
          </cell>
        </row>
        <row r="853">
          <cell r="C853" t="str">
            <v>PEDRA MIRACEMA - ESP MD=1,2CM</v>
          </cell>
          <cell r="D853" t="str">
            <v>M2</v>
          </cell>
        </row>
        <row r="854">
          <cell r="C854" t="str">
            <v>PISO CIMENTÍCIO VIBRO-PRENSADO À 240TON ALTA RESISTÊNCIA LISO - ESP. 2 A 3CM</v>
          </cell>
          <cell r="D854" t="str">
            <v>M2</v>
          </cell>
        </row>
        <row r="855">
          <cell r="C855" t="str">
            <v>PISO CIMENTÍCIO VIBRO-PRENSADO À 240TON ALTA RESISTÊNCIA ANTIDERRAPANTE (LAVAGGIO) - ESP. 2 A 3CM</v>
          </cell>
          <cell r="D855" t="str">
            <v>M2</v>
          </cell>
        </row>
        <row r="856">
          <cell r="C856" t="str">
            <v>PISO CIMENTÍCIO VIBRO PRENSADO 240 TN ALTA RESISTÊNCIA DRENANTE - ESP. 5 CM - 40 X40 CM</v>
          </cell>
          <cell r="D856" t="str">
            <v>M2</v>
          </cell>
        </row>
        <row r="857">
          <cell r="C857" t="str">
            <v>RODAPÉ CIMENTÍCIO VIBRO-PRENSADO COM ESPESSURA DE 1,8MM E ALTURA DE 7 A 10 CM</v>
          </cell>
          <cell r="D857" t="str">
            <v>M</v>
          </cell>
        </row>
        <row r="858">
          <cell r="C858" t="str">
            <v>ACABAM. P/DEGRAU DE ESCADA (CONJ.C/ESPEL, PATAM, TEST, ROD) PISO CIMENTÍCIO VIBRO-PRENS. 240T ALTA RES-ANTI-DER-ESP.2CM</v>
          </cell>
          <cell r="D858" t="str">
            <v>M</v>
          </cell>
        </row>
        <row r="859">
          <cell r="C859" t="str">
            <v>PISO DE CONCRETO PRÉ-MOLDADO INTERTRAVADO E=6CM-COR NATURAL</v>
          </cell>
          <cell r="D859" t="str">
            <v>M2</v>
          </cell>
        </row>
        <row r="860">
          <cell r="C860" t="str">
            <v>PISO DE CONCRETO PRÉ-MOLDADO INTERTRAVADO E=8 CM-COR NATUR.</v>
          </cell>
          <cell r="D860" t="str">
            <v>M2</v>
          </cell>
        </row>
        <row r="861">
          <cell r="C861" t="str">
            <v>PISO DE CONCRETO PRÉ-MOLDADO INTERTRAVADO E=10CM-COR NATUR.</v>
          </cell>
          <cell r="D861" t="str">
            <v>M2</v>
          </cell>
        </row>
        <row r="862">
          <cell r="C862" t="str">
            <v>PISO DE CONCRETO PRÉMOLDADO INTERTRAVADO DRENANTE, ESPESSURA 6 CM, COR NATURAL</v>
          </cell>
          <cell r="D862" t="str">
            <v>M2</v>
          </cell>
        </row>
        <row r="863">
          <cell r="C863" t="str">
            <v>PISO DE CONCRETO PRÉMOLDADO INTERTRAVADO DRENANTE, ESPESSURA 8 CM, COR NATURAL</v>
          </cell>
          <cell r="D863" t="str">
            <v>M2</v>
          </cell>
        </row>
        <row r="864">
          <cell r="C864" t="str">
            <v>USINAGEM À QUENTE DE MISTURA ASFÁLTICA TIPO SMA COM CIMENTO ASFÁLTICO MODIFICADO COM POLÍMERO E FIBRA</v>
          </cell>
          <cell r="D864" t="str">
            <v>TON</v>
          </cell>
        </row>
        <row r="865">
          <cell r="C865" t="str">
            <v>USINAGEM À QUENTE DE MISTURA ASFÁLTICA TIPO CPA (CAMADA POROSA DE ATRITO) COM CIMENTO ASFÁLTICO MODIFICADO COM POLÍMERO E FIBRA</v>
          </cell>
          <cell r="D865" t="str">
            <v>TON</v>
          </cell>
        </row>
        <row r="866">
          <cell r="C866" t="str">
            <v>USINAGEM À QUENTE DE MISTURA ASFÁLTICA TIPO CPA (CAMADA POROSA DE ATRITO) COM CIMENTO ASFÁLTICO MODIFICADO COM BORRACHA</v>
          </cell>
          <cell r="D866" t="str">
            <v>TON</v>
          </cell>
        </row>
        <row r="867">
          <cell r="C867" t="str">
            <v>USINAGEM À QUENTE DE MISTURA ASFÁLTICA TIPO "GAP GRADED" COM CIMENTO ASFÁLTICO MODIFICADO COM POLÍMERO</v>
          </cell>
          <cell r="D867" t="str">
            <v>TON</v>
          </cell>
        </row>
        <row r="868">
          <cell r="C868" t="str">
            <v>USINAGEM À QUENTE DE MISTURA ASFÁLTICA TIPO "GAP GRADED" COM CIMENTO ASFÁLTICO MODIFICADO COM BORRACHA</v>
          </cell>
          <cell r="D868" t="str">
            <v>TON</v>
          </cell>
        </row>
        <row r="869">
          <cell r="C869" t="str">
            <v>RECICLAGEM (USINAGEM) DE MATERIAL BETUMINOSO PROVENIENTES DA FRESAGEM DE PAVIMENTOS ASFÁLTICOS (RAP) RECICLADO EM USINA MÓVEL COM ATÉ 3% DE EMULSÃO MODIFICADA COM POLÍMERO</v>
          </cell>
          <cell r="D869" t="str">
            <v>TON</v>
          </cell>
        </row>
        <row r="870">
          <cell r="C870" t="str">
            <v>RECICLAGEM (USINAGEM) DE MATERIAL BETUMINOSO PROVENIENTE DOS RESÍDUOS SÓLIDOS DA CONSTRUÇÃO CIVIL (RCC) E/OU DA FRESAGEM DE PAVIMENTOS ASFÁLTICOS (RAP) RECICLADO EM USINA MÓVEL COM ATÉ 3% DE CAP</v>
          </cell>
          <cell r="D870" t="str">
            <v>TON</v>
          </cell>
        </row>
        <row r="871">
          <cell r="C871" t="str">
            <v>ESTABILIZANTE QUÍMICO DE SOLOS</v>
          </cell>
          <cell r="D871" t="str">
            <v>Kg</v>
          </cell>
        </row>
        <row r="872">
          <cell r="C872" t="str">
            <v>EMULSÃO ASFÁLTICA RL-1C</v>
          </cell>
          <cell r="D872" t="str">
            <v>Kg</v>
          </cell>
        </row>
        <row r="873">
          <cell r="C873" t="str">
            <v>EMULSÃO ASFÁLTICA (LIGANTE) - RR 1C</v>
          </cell>
          <cell r="D873" t="str">
            <v>Kg</v>
          </cell>
        </row>
        <row r="874">
          <cell r="C874" t="str">
            <v>EMULSÃO ASFÁLTICA (LIGANTE) - RR 2C</v>
          </cell>
          <cell r="D874" t="str">
            <v>Kg</v>
          </cell>
        </row>
        <row r="875">
          <cell r="C875" t="str">
            <v>PRÉ MISTURADO A QUENTE</v>
          </cell>
          <cell r="D875" t="str">
            <v>TON</v>
          </cell>
        </row>
        <row r="876">
          <cell r="C876" t="str">
            <v>PRÉ MISTURADO A FRIO</v>
          </cell>
          <cell r="D876" t="str">
            <v>TON</v>
          </cell>
        </row>
        <row r="877">
          <cell r="C877" t="str">
            <v>BINDER ABERTO</v>
          </cell>
          <cell r="D877" t="str">
            <v>TON</v>
          </cell>
        </row>
        <row r="878">
          <cell r="C878" t="str">
            <v>BINDER FECHADO</v>
          </cell>
          <cell r="D878" t="str">
            <v>TON</v>
          </cell>
        </row>
        <row r="879">
          <cell r="C879" t="str">
            <v>GUIAS E BOCAS DE LOBO</v>
          </cell>
          <cell r="D879">
            <v>0</v>
          </cell>
        </row>
        <row r="880">
          <cell r="C880" t="str">
            <v>CHAPÉU DE BOCA DE LOBO</v>
          </cell>
          <cell r="D880" t="str">
            <v>Un</v>
          </cell>
        </row>
        <row r="881">
          <cell r="C881" t="str">
            <v>GUIA DE CONCRETO TIPO PMSP "100" 20 MPA</v>
          </cell>
          <cell r="D881" t="str">
            <v>M</v>
          </cell>
        </row>
        <row r="882">
          <cell r="C882" t="str">
            <v>GUIA DE CONCRETO TIPO PMSP "100" 25 MPA</v>
          </cell>
          <cell r="D882" t="str">
            <v>M</v>
          </cell>
        </row>
        <row r="883">
          <cell r="C883" t="str">
            <v>GUIA DE CONCRETO PARA JARDIM</v>
          </cell>
          <cell r="D883" t="str">
            <v>M</v>
          </cell>
        </row>
        <row r="884">
          <cell r="C884" t="str">
            <v>TAMPA DE CONCRETO PARA BOCA DE LOBO -  TIPO PMSP - MEDIDA DE 1,10 X 0,70 X 0,08 M</v>
          </cell>
          <cell r="D884" t="str">
            <v>Un</v>
          </cell>
        </row>
        <row r="885">
          <cell r="C885" t="str">
            <v>TAMPÃO DE FERRO FUNDIDO DÚCTIL CLASSE MÍNIMA 400 (40T) D=600 MM - NBR 10160 - ARTICULADO - P/ GAL. ÁGUAS PLUV.</v>
          </cell>
          <cell r="D885" t="str">
            <v>Un</v>
          </cell>
        </row>
        <row r="886">
          <cell r="C886" t="str">
            <v>TAMPÃO-GRELHA DE FERRO FUNDIDO DÚCTIL CLASSE MÍNIMA 400 (40T) D=600MM - NBR 10160-ARTICULADO- P/ GAL. ÁGUAS PLUV.</v>
          </cell>
          <cell r="D886" t="str">
            <v>Un</v>
          </cell>
        </row>
        <row r="887">
          <cell r="C887" t="str">
            <v>TAMPÃO MAIS ARO, AMBOS EM PLÁSTICO CLASSE MÍNIMA 400 (40T) D=600MM - ABNT - P/ GAL. ÁGUAS PLUV. D=600MM - ABNT - P/ GAL. ÁGUAS PLUV.</v>
          </cell>
          <cell r="D887" t="str">
            <v>Un</v>
          </cell>
        </row>
        <row r="888">
          <cell r="C888" t="str">
            <v>TAMPÃO DE FERRO FUNDIDO DÚCTIL CLASSE MÍNIMA 400 (40T) D=600 MM - NBR 10160 - NÃO ARTICULADO - P/ GAL. ÁGUAS PLUV.</v>
          </cell>
          <cell r="D888" t="str">
            <v>Un</v>
          </cell>
        </row>
        <row r="889">
          <cell r="C889" t="str">
            <v>TAMPÃO-GRELHA DE FERRO FUNDIDO DÚCTIL CLASSE MÍNINIMA 400 (40T) D=600MM -NBR 10160-NÃO ARTICULADO-P/ GAL. ÁGUAS PLUV.</v>
          </cell>
          <cell r="D889" t="str">
            <v>Un</v>
          </cell>
        </row>
        <row r="890">
          <cell r="C890" t="str">
            <v>GUIA DE CONCRETO TIPO PMSP "100" 30 MPA - 15 X 30CM 12CM TOPO</v>
          </cell>
          <cell r="D890" t="str">
            <v>M</v>
          </cell>
        </row>
        <row r="891">
          <cell r="C891" t="str">
            <v>GRELHA TIPO "BOCA DE LEÃO" DE FE. FUND. DUCTIL CL. MÍN. 250 25T- DIM.APR=810X270MM-NBR 10160 -T.ARTICU.- P/ GAL.ÁG.PLU</v>
          </cell>
          <cell r="D891" t="str">
            <v>Un</v>
          </cell>
        </row>
        <row r="892">
          <cell r="C892" t="str">
            <v>GRELHA TIPO "BOCA DE LEÃO" DE FE. FUND. DUCTIL CL MÍN. D400 40T-DIM. APR= 810X270MM-NBR 10160-T.ARTICU.-P/ GAL. ÁG.PLU</v>
          </cell>
          <cell r="D892" t="str">
            <v>Un</v>
          </cell>
        </row>
        <row r="893">
          <cell r="C893" t="str">
            <v>GRELHA TIPO "BOCA DE LEÃO" DE FE. FUND. DUCTIL CL MÍN. D400 40T-DIM. APR= 500X500MM-NBR 10160-T. ARTICU.-P/ GAL. ÁG.PLU</v>
          </cell>
          <cell r="D893" t="str">
            <v>Un</v>
          </cell>
        </row>
        <row r="894">
          <cell r="C894" t="str">
            <v>GRELHA TIPO "BOCA DE LEÃO" DE PLÁSTICO CL. MÍN. 250 - 25T- DIM. APR=810X270MM-ABNT-T. ARTICU.-P/ GAL. ÁG. PLU</v>
          </cell>
          <cell r="D894" t="str">
            <v>Un</v>
          </cell>
        </row>
        <row r="895">
          <cell r="C895" t="str">
            <v>GRELHA TIPO "BOCA DE LEÃO" DE FE. FUND. DUCTIL CL. MÍN. 250 25T-DIM.APR=810X270MM-NBR 10160-T. NÃO ARTICUL-P/GAL.ÁG.PLU</v>
          </cell>
          <cell r="D895" t="str">
            <v>Un</v>
          </cell>
        </row>
        <row r="896">
          <cell r="C896" t="str">
            <v>GRELHA TIPO "BOCA DE LEÃO" DE FE. FUND. DUCTIL CL. MÍN D400 40T-DIM.APR= 810X270MM-NBR 10160-T. NÃO ARTICU.P/GAL.ÁG.PLU</v>
          </cell>
          <cell r="D896" t="str">
            <v>Un</v>
          </cell>
        </row>
        <row r="897">
          <cell r="C897" t="str">
            <v>VIDROS</v>
          </cell>
          <cell r="D897">
            <v>0</v>
          </cell>
        </row>
        <row r="898">
          <cell r="C898" t="str">
            <v>ESPELHO COMUM - 3MM</v>
          </cell>
          <cell r="D898" t="str">
            <v>M2</v>
          </cell>
        </row>
        <row r="899">
          <cell r="C899" t="str">
            <v>ESPELHO COMUM C/ MOLD. ALUMÍNIO - 3MM</v>
          </cell>
          <cell r="D899" t="str">
            <v>M2</v>
          </cell>
        </row>
        <row r="900">
          <cell r="C900" t="str">
            <v>VIDRO DE SEGURANÇA; ARAMADO - 7 A 8MM</v>
          </cell>
          <cell r="D900" t="str">
            <v>M2</v>
          </cell>
        </row>
        <row r="901">
          <cell r="C901" t="str">
            <v>VIDRO DE SEGURANÇA; TEMPERADO - 6MM</v>
          </cell>
          <cell r="D901" t="str">
            <v>M2</v>
          </cell>
        </row>
        <row r="902">
          <cell r="C902" t="str">
            <v>VIDRO DE SEGURANÇA; TEMPERADO - 10MM</v>
          </cell>
          <cell r="D902" t="str">
            <v>M2</v>
          </cell>
        </row>
        <row r="903">
          <cell r="C903" t="str">
            <v>VIDRO IMPRESSO; TIPO CANELADO - 4MM</v>
          </cell>
          <cell r="D903" t="str">
            <v>M2</v>
          </cell>
        </row>
        <row r="904">
          <cell r="C904" t="str">
            <v>VIDRO LAMINADO INCOLOR - 6MM</v>
          </cell>
          <cell r="D904" t="str">
            <v>M2</v>
          </cell>
        </row>
        <row r="905">
          <cell r="C905" t="str">
            <v>VIDRO LAMINADO LEITOSO - 6MM</v>
          </cell>
          <cell r="D905" t="str">
            <v>M2</v>
          </cell>
        </row>
        <row r="906">
          <cell r="C906" t="str">
            <v>VIDRO LISO COMUM; TRANSPARENTE INCOLOR - 3MM</v>
          </cell>
          <cell r="D906" t="str">
            <v>M2</v>
          </cell>
        </row>
        <row r="907">
          <cell r="C907" t="str">
            <v>VIDRO LISO COMUM; TRANSPARENTE INCOLOR - 4MM</v>
          </cell>
          <cell r="D907" t="str">
            <v>M2</v>
          </cell>
        </row>
        <row r="908">
          <cell r="C908" t="str">
            <v>VIDRO LISO COMUM; TRANSPARENTE INCOLOR - 5MM</v>
          </cell>
          <cell r="D908" t="str">
            <v>M2</v>
          </cell>
        </row>
        <row r="909">
          <cell r="C909" t="str">
            <v>VIDRO LISO COMUM; TRANSPARENTE INCOLOR - 6MM</v>
          </cell>
          <cell r="D909" t="str">
            <v>M2</v>
          </cell>
        </row>
        <row r="910">
          <cell r="C910" t="str">
            <v>PLACA DE POLICARBONATO TIPO COMPACTA - PARA PROTEÇÃO DE BARRAMENTO DE QUADROS -  ESP. 4MM</v>
          </cell>
          <cell r="D910" t="str">
            <v>M2</v>
          </cell>
        </row>
        <row r="911">
          <cell r="C911" t="str">
            <v>TINTAS</v>
          </cell>
          <cell r="D911">
            <v>0</v>
          </cell>
        </row>
        <row r="912">
          <cell r="C912" t="str">
            <v>TINTA ESMALTE BRILHANTE</v>
          </cell>
          <cell r="D912" t="str">
            <v>L</v>
          </cell>
        </row>
        <row r="913">
          <cell r="C913" t="str">
            <v>TINTA A BASE DE BORRACHA CLORADA</v>
          </cell>
          <cell r="D913" t="str">
            <v>L</v>
          </cell>
        </row>
        <row r="914">
          <cell r="C914" t="str">
            <v>TINTA A ÓLEO BRILHANTE</v>
          </cell>
          <cell r="D914" t="str">
            <v>L</v>
          </cell>
        </row>
        <row r="915">
          <cell r="C915" t="str">
            <v>TINTA LÁTEX - PVA (1a. LINHA / PREMIUM)</v>
          </cell>
          <cell r="D915" t="str">
            <v>L</v>
          </cell>
        </row>
        <row r="916">
          <cell r="C916" t="str">
            <v>TINTA A BASE DE RESINA EPÓXI</v>
          </cell>
          <cell r="D916" t="str">
            <v>L</v>
          </cell>
        </row>
        <row r="917">
          <cell r="C917" t="str">
            <v>TINTA ACRÍLICA FOSCA</v>
          </cell>
          <cell r="D917" t="str">
            <v>L</v>
          </cell>
        </row>
        <row r="918">
          <cell r="C918" t="str">
            <v>TEXTURA ACRÍLICA</v>
          </cell>
          <cell r="D918" t="str">
            <v>L</v>
          </cell>
        </row>
        <row r="919">
          <cell r="C919" t="str">
            <v>TINTA ESMALTE SINTÉTICO VERDE P/ QUADRO ESCOLAR</v>
          </cell>
          <cell r="D919" t="str">
            <v>L</v>
          </cell>
        </row>
        <row r="920">
          <cell r="C920" t="str">
            <v>ESMALTE SINTÉTICO - GRAFITE</v>
          </cell>
          <cell r="D920" t="str">
            <v>L</v>
          </cell>
        </row>
        <row r="921">
          <cell r="C921" t="str">
            <v>TINTA À BASE DE CIMENTO - MODIFICADA COM RESINA ACRÍLICA (UTILIZ. EM IMPERMEABILIZ. DE FACH. DE CONCRETO OU ALVEN.)</v>
          </cell>
          <cell r="D921" t="str">
            <v>Kg</v>
          </cell>
        </row>
        <row r="922">
          <cell r="C922" t="str">
            <v>TINTA ANTI-PICHAÇÃO - BASE SOLVENTE (SOLÚVEL EM SOLVENTE)</v>
          </cell>
          <cell r="D922" t="str">
            <v>L</v>
          </cell>
        </row>
        <row r="923">
          <cell r="C923" t="str">
            <v>GRAFIATTO - TEXTURA ACRÍLICA CORES PRONTAS</v>
          </cell>
          <cell r="D923" t="str">
            <v>L</v>
          </cell>
        </row>
        <row r="924">
          <cell r="C924" t="str">
            <v>VERNIZES E OUTROS MATERIAIS P/ PINTURA</v>
          </cell>
          <cell r="D924">
            <v>0</v>
          </cell>
        </row>
        <row r="925">
          <cell r="C925" t="str">
            <v>ABRASIVO PARA JATEAMENTO: ÓXIDO DE MAGNÉSIO</v>
          </cell>
          <cell r="D925" t="str">
            <v>Kg</v>
          </cell>
        </row>
        <row r="926">
          <cell r="C926" t="str">
            <v>HIDROJATEAMENTO PARA LIMPEZA DE SUPERFÍCIES</v>
          </cell>
          <cell r="D926" t="str">
            <v>M2</v>
          </cell>
        </row>
        <row r="927">
          <cell r="C927" t="str">
            <v>JATEAMENTO PARA LIMPEZA DE FERRAGENS E SUPERFÍCIES DE CONCRETO</v>
          </cell>
          <cell r="D927" t="str">
            <v>M2</v>
          </cell>
        </row>
        <row r="928">
          <cell r="C928" t="str">
            <v>LIXAMENTO MECÂNICO DE SUPERFÍCIES DE CONCRETO</v>
          </cell>
          <cell r="D928" t="str">
            <v>M2</v>
          </cell>
        </row>
        <row r="929">
          <cell r="C929" t="str">
            <v>LIXAMENTO MANUAL DE SUPERFÍCIE DE CONCRETO</v>
          </cell>
          <cell r="D929" t="str">
            <v>M2</v>
          </cell>
        </row>
        <row r="930">
          <cell r="C930" t="str">
            <v>LÍQUIDO IMUNIZANTE PARA MADEIRA, A BASE DE PIRETRÓIDE, DISSOLVIDO EM ISOPARAFINA - APLICADO</v>
          </cell>
          <cell r="D930" t="str">
            <v>M2</v>
          </cell>
        </row>
        <row r="931">
          <cell r="C931" t="str">
            <v>FUNDO CROMATO DE ZINCO</v>
          </cell>
          <cell r="D931" t="str">
            <v>L</v>
          </cell>
        </row>
        <row r="932">
          <cell r="C932" t="str">
            <v>SELADOR P/ TINTA EPÓXI (P/FUNDO DE PAREDE,S/MASSA CORRIDA)</v>
          </cell>
          <cell r="D932" t="str">
            <v>L</v>
          </cell>
        </row>
        <row r="933">
          <cell r="C933" t="str">
            <v>SELADOR ACRÍLICO</v>
          </cell>
          <cell r="D933" t="str">
            <v>L</v>
          </cell>
        </row>
        <row r="934">
          <cell r="C934" t="str">
            <v>TRINCHA 2.1/2" (PARA LÁTEX)</v>
          </cell>
          <cell r="D934" t="str">
            <v>Un</v>
          </cell>
        </row>
        <row r="935">
          <cell r="C935" t="str">
            <v>LIXA D'ÁGUA - N. 80  E  N. 320</v>
          </cell>
          <cell r="D935" t="str">
            <v>Un</v>
          </cell>
        </row>
        <row r="936">
          <cell r="C936" t="str">
            <v>LIXA PARA FERRO - N. 150</v>
          </cell>
          <cell r="D936" t="str">
            <v>Un</v>
          </cell>
        </row>
        <row r="937">
          <cell r="C937" t="str">
            <v>PEDRA ABRASIVA GRANA 220</v>
          </cell>
          <cell r="D937" t="str">
            <v>Un</v>
          </cell>
        </row>
        <row r="938">
          <cell r="C938" t="str">
            <v>DISCO CERÂMICO DIAMANTADO - GRANA 200</v>
          </cell>
          <cell r="D938" t="str">
            <v>Un</v>
          </cell>
        </row>
        <row r="939">
          <cell r="C939" t="str">
            <v>LIXA PARA MADEIRA - N.100</v>
          </cell>
          <cell r="D939" t="str">
            <v>Un</v>
          </cell>
        </row>
        <row r="940">
          <cell r="C940" t="str">
            <v>LIXA CARBURETO DE SILÍCIO  7" - GRANA  60 - PARA CONCRETO</v>
          </cell>
          <cell r="D940" t="str">
            <v>Un</v>
          </cell>
        </row>
        <row r="941">
          <cell r="C941" t="str">
            <v>ESCOVA RETANGULAR COM CERDAS DE AÇO:ALTURA DAS CERDAS 30 MM</v>
          </cell>
          <cell r="D941" t="str">
            <v>Un</v>
          </cell>
        </row>
        <row r="942">
          <cell r="C942" t="str">
            <v>ESCOVA CIRCULAR COM CERDAS DE AÇO - 6 X 3/4" - FURO 1/2"</v>
          </cell>
          <cell r="D942" t="str">
            <v>Un</v>
          </cell>
        </row>
        <row r="943">
          <cell r="C943" t="str">
            <v>LIXA CARBURETO DE SILÍCIO  7" -  GRANA 120 - PARA CONCRETO</v>
          </cell>
          <cell r="D943" t="str">
            <v>Un</v>
          </cell>
        </row>
        <row r="944">
          <cell r="C944" t="str">
            <v>MASSA BASE ÓLEO PARA MADEIRA</v>
          </cell>
          <cell r="D944" t="str">
            <v>L</v>
          </cell>
        </row>
        <row r="945">
          <cell r="C945" t="str">
            <v>MASSA CORRIDA - PVA</v>
          </cell>
          <cell r="D945" t="str">
            <v>L</v>
          </cell>
        </row>
        <row r="946">
          <cell r="C946" t="str">
            <v>MASSA BASE EPÓXI - BICOMPONENTE (MASSA E CATALIZADOR)</v>
          </cell>
          <cell r="D946" t="str">
            <v>L</v>
          </cell>
        </row>
        <row r="947">
          <cell r="C947" t="str">
            <v>MASSA ACRÍLICA (PARA PAREDE)</v>
          </cell>
          <cell r="D947" t="str">
            <v>L</v>
          </cell>
        </row>
        <row r="948">
          <cell r="C948" t="str">
            <v>ÓLEO DE LINHAÇA</v>
          </cell>
          <cell r="D948" t="str">
            <v>L</v>
          </cell>
        </row>
        <row r="949">
          <cell r="C949" t="str">
            <v>PIGMENTO PARA CIMENTADO LISO (PÓ XADREZ)</v>
          </cell>
          <cell r="D949" t="str">
            <v>Kg</v>
          </cell>
        </row>
        <row r="950">
          <cell r="C950" t="str">
            <v>REMOVEDOR</v>
          </cell>
          <cell r="D950" t="str">
            <v>L</v>
          </cell>
        </row>
        <row r="951">
          <cell r="C951" t="str">
            <v>GOMA LACA (IMPORTADA)</v>
          </cell>
          <cell r="D951" t="str">
            <v>Kg</v>
          </cell>
        </row>
        <row r="952">
          <cell r="C952" t="str">
            <v>ÁLCOOL ABSOLUTO 99 %</v>
          </cell>
          <cell r="D952" t="str">
            <v>L</v>
          </cell>
        </row>
        <row r="953">
          <cell r="C953" t="str">
            <v>VERNIZ A BASE DE GOMA LACA</v>
          </cell>
          <cell r="D953" t="str">
            <v>L</v>
          </cell>
        </row>
        <row r="954">
          <cell r="C954" t="str">
            <v>VERNIZ POLIURETANO BRILHANTE (VERNIZ MARÍTIMO)</v>
          </cell>
          <cell r="D954" t="str">
            <v>L</v>
          </cell>
        </row>
        <row r="955">
          <cell r="C955" t="str">
            <v>VERNIZ ANTI-PICHAÇÃO - BASE SOLVENTE INCOLOR (SOLÚVEL EM SOLVENTE)</v>
          </cell>
          <cell r="D955" t="str">
            <v>L</v>
          </cell>
        </row>
        <row r="956">
          <cell r="C956" t="str">
            <v>SOLUÇÃO CONCENTRADA DE SILICONE - IMPERMEABILIZANTE INCOLOR HIDROREPELENTE PARA FACHADA</v>
          </cell>
          <cell r="D956" t="str">
            <v>L</v>
          </cell>
        </row>
        <row r="957">
          <cell r="C957" t="str">
            <v>VERNIZ NITRO CELULOSE // VERNIZ SINTÉTICO BRILHANTE ( PARA USO EM MADEIRA )</v>
          </cell>
          <cell r="D957" t="str">
            <v>L</v>
          </cell>
        </row>
        <row r="958">
          <cell r="C958" t="str">
            <v>VERNIZ ACRÍLICO BRILHANTE BASE ÁGUA</v>
          </cell>
          <cell r="D958" t="str">
            <v>L</v>
          </cell>
        </row>
        <row r="959">
          <cell r="C959" t="str">
            <v>COMPLEMENTOS PAISAGISTICOS E ESPORTIVOS</v>
          </cell>
          <cell r="D959">
            <v>0</v>
          </cell>
        </row>
        <row r="960">
          <cell r="C960" t="str">
            <v>GRAMA ESMERALDA</v>
          </cell>
          <cell r="D960" t="str">
            <v>M2</v>
          </cell>
        </row>
        <row r="961">
          <cell r="C961" t="str">
            <v>MASTRO P/ BANDEIRA COMPLETO ENGASTADO H LIVRE 7,0 M</v>
          </cell>
          <cell r="D961" t="str">
            <v>Un</v>
          </cell>
        </row>
        <row r="962">
          <cell r="C962" t="str">
            <v>MASTRO P/ BANDEIRA COMPLETO ENGASTADO H LIVRE 9,0 M</v>
          </cell>
          <cell r="D962" t="str">
            <v>Un</v>
          </cell>
        </row>
        <row r="963">
          <cell r="C963" t="str">
            <v>POSTE P/ REDE DE VOLEIBOL C/ ACESSÓRIOS</v>
          </cell>
          <cell r="D963" t="str">
            <v>Par</v>
          </cell>
        </row>
        <row r="964">
          <cell r="C964" t="str">
            <v>REDE DE NÁILON PARA FUTEBOL DE SALÃO</v>
          </cell>
          <cell r="D964" t="str">
            <v>Un</v>
          </cell>
        </row>
        <row r="965">
          <cell r="C965" t="str">
            <v>REDE DE NÁILON PARA VOLEIBOL</v>
          </cell>
          <cell r="D965" t="str">
            <v>Un</v>
          </cell>
        </row>
        <row r="966">
          <cell r="C966" t="str">
            <v>COBERTURA DE QUADRA POLIESPORTIVA COM TELA DE NYLON FIO 3MM (FORNECIMENTO E COLOCAÇÃO)</v>
          </cell>
          <cell r="D966" t="str">
            <v>M2</v>
          </cell>
        </row>
        <row r="967">
          <cell r="C967" t="str">
            <v>TELA POLIETILENO P/ PROTEÇÃO DE FACHADA-TRAMA 2,2MM</v>
          </cell>
          <cell r="D967" t="str">
            <v>M2</v>
          </cell>
        </row>
        <row r="968">
          <cell r="C968" t="str">
            <v>TABELA PARA BASQUETE; INCLUSIVE ARO</v>
          </cell>
          <cell r="D968" t="str">
            <v>Un</v>
          </cell>
        </row>
        <row r="969">
          <cell r="C969" t="str">
            <v>TAMPÃO DE AÇO GALVANIZADO - 3"</v>
          </cell>
          <cell r="D969" t="str">
            <v>Un</v>
          </cell>
        </row>
        <row r="970">
          <cell r="C970" t="str">
            <v>BRINQUEDOS PARA PLAYGROUND</v>
          </cell>
          <cell r="D970">
            <v>0</v>
          </cell>
        </row>
        <row r="971">
          <cell r="C971" t="str">
            <v>CARROSSEL EM FERRO COM 20 LUGARES PARA PLAYGROUND/JARDIM DIÂMETRO DE 2,20M</v>
          </cell>
          <cell r="D971" t="str">
            <v>Un</v>
          </cell>
        </row>
        <row r="972">
          <cell r="C972" t="str">
            <v>ESCADA HORIZONTAL EM FERRO PARA PLAYGROUND/JARDIM  - MED. (1,80X1,80)M</v>
          </cell>
          <cell r="D972" t="str">
            <v>Un</v>
          </cell>
        </row>
        <row r="973">
          <cell r="C973" t="str">
            <v>ESCORREGADOR EM FERRO PARA PLAYGROUND/JARDIM (1,80X3,00)M</v>
          </cell>
          <cell r="D973" t="str">
            <v>Un</v>
          </cell>
        </row>
        <row r="974">
          <cell r="C974" t="str">
            <v>BALANÇO TRIPLO EM FERRO COM PNEUS PARA PLAYGROUND/JARDIM  - MED. (2,50X2,50X4,50)M</v>
          </cell>
          <cell r="D974" t="str">
            <v>Un</v>
          </cell>
        </row>
        <row r="975">
          <cell r="C975" t="str">
            <v>GANGORRA TRIPLA EM FERRO PARA PLAYGROUND/JARDIM  - MED. (0,70X3,00)M</v>
          </cell>
          <cell r="D975" t="str">
            <v>Un</v>
          </cell>
        </row>
        <row r="976">
          <cell r="C976" t="str">
            <v>GAIOLA LABIRINTO EM FERRO PARA PLAYGROUND/JARDIM  - MED. (1,50X1,50X2,00)M</v>
          </cell>
          <cell r="D976" t="str">
            <v>Un</v>
          </cell>
        </row>
        <row r="977">
          <cell r="C977" t="str">
            <v>PLACA DE E.V.A,  ESP 30 MM, PARA USO INTERNO, TIPO TATAMI</v>
          </cell>
          <cell r="D977" t="str">
            <v>M2</v>
          </cell>
        </row>
        <row r="978">
          <cell r="C978" t="str">
            <v>VEGETAÇÃO PARA PAISAGISMO</v>
          </cell>
          <cell r="D978">
            <v>0</v>
          </cell>
        </row>
        <row r="979">
          <cell r="C979" t="str">
            <v>ADUBO QUÍMICO NPK 10 - 10 - 10 - (PREÇO PARA NÃO PRODUTOR)</v>
          </cell>
          <cell r="D979" t="str">
            <v>Kg</v>
          </cell>
        </row>
        <row r="980">
          <cell r="C980" t="str">
            <v>CALCÁRIO DOLOMÍTICO - UTILIZADO EM PLANTIO</v>
          </cell>
          <cell r="D980" t="str">
            <v>Kg</v>
          </cell>
        </row>
        <row r="981">
          <cell r="C981" t="str">
            <v>LATÂNIA - H=0.50/1.00 M - (LATANIA SPP) PALMEIRA - MEDIDA: "PONTA FOLHA"</v>
          </cell>
          <cell r="D981" t="str">
            <v>Un</v>
          </cell>
        </row>
        <row r="982">
          <cell r="C982" t="str">
            <v>SEAFORTIA - H=1.50/2.00 M - (ARCHONTOPHOENIX CUNNINGHAMIANA) PALMÁCEA - MEDIDA: "PONTA FOLHA"</v>
          </cell>
          <cell r="D982" t="str">
            <v>Un</v>
          </cell>
        </row>
        <row r="983">
          <cell r="C983" t="str">
            <v>PALMEIRA IMPERIAL (ROYSTONEA OLERACEA) H=1,5 A 2,0 M - MEDIDA: "PONTA FOLHA"</v>
          </cell>
          <cell r="D983" t="str">
            <v>Un</v>
          </cell>
        </row>
        <row r="984">
          <cell r="C984" t="str">
            <v>CINERÁRIA (SENECIO CINERARIA) FORRAÇÃO</v>
          </cell>
          <cell r="D984" t="str">
            <v>Dúzia</v>
          </cell>
        </row>
        <row r="985">
          <cell r="C985" t="str">
            <v>HERA INGLESA (HEDERA HELIX) FORRAÇÃO</v>
          </cell>
          <cell r="D985" t="str">
            <v>Dúzia</v>
          </cell>
        </row>
        <row r="986">
          <cell r="C986" t="str">
            <v>LÍRIO AMARELO (HEMEROCALLIS FLAVA) FORRAÇÃO</v>
          </cell>
          <cell r="D986" t="str">
            <v>Dúzia</v>
          </cell>
        </row>
        <row r="987">
          <cell r="C987" t="str">
            <v>VEDÉLIA (WEDELIA PALUDOSA) FORRAÇÃO</v>
          </cell>
          <cell r="D987" t="str">
            <v>Dúzia</v>
          </cell>
        </row>
        <row r="988">
          <cell r="C988" t="str">
            <v>MONSTERA (MONSTERA DELICIOSA)</v>
          </cell>
          <cell r="D988" t="str">
            <v>Un</v>
          </cell>
        </row>
        <row r="989">
          <cell r="C989" t="str">
            <v>IPOMEIA - H=1,00/1,50 M - (IPOMOEA LEARII) TREPADEIRA</v>
          </cell>
          <cell r="D989" t="str">
            <v>Un</v>
          </cell>
        </row>
        <row r="990">
          <cell r="C990" t="str">
            <v>MARACUJÁ - H=0.50/0.70M - (PASSIFLORA COERULEA) TREPADEIRA</v>
          </cell>
          <cell r="D990" t="str">
            <v>Un</v>
          </cell>
        </row>
        <row r="991">
          <cell r="C991" t="str">
            <v>TUMBERGIA - H=0,50/0,70 M - (THUNBERGIA GRANDIFLORA) TREPADEIRA</v>
          </cell>
          <cell r="D991" t="str">
            <v>Un</v>
          </cell>
        </row>
        <row r="992">
          <cell r="C992" t="str">
            <v>ABUTILOM - H=0,50/0,70 M - ( ABUTILOM STRIATUM ) ARBUSTO - MEDIDA: "PONTA FOLHA"</v>
          </cell>
          <cell r="D992" t="str">
            <v>Un</v>
          </cell>
        </row>
        <row r="993">
          <cell r="C993" t="str">
            <v>BELA-EMÍLIA - H=0.50/0.70 M - (PLUMBAGO CAPENSIS) ARBUSTO</v>
          </cell>
          <cell r="D993" t="str">
            <v>Un</v>
          </cell>
        </row>
        <row r="994">
          <cell r="C994" t="str">
            <v>DRACENA - H=0.50/0.70 M  - (DRACAENA FRAGRANS) ARBUSTO</v>
          </cell>
          <cell r="D994" t="str">
            <v>Un</v>
          </cell>
        </row>
        <row r="995">
          <cell r="C995" t="str">
            <v>MALVAVISCO H=0.50/0.70 M - (MALVAVISCUS MOLLIS) ARBUSTO</v>
          </cell>
          <cell r="D995" t="str">
            <v>Un</v>
          </cell>
        </row>
        <row r="996">
          <cell r="C996" t="str">
            <v>BAMBUZINHO - H=1.00 A 2.00 M - (BAMBUZA GRACILIS) BAMBU</v>
          </cell>
          <cell r="D996" t="str">
            <v>Un</v>
          </cell>
        </row>
        <row r="997">
          <cell r="C997" t="str">
            <v>ESPONJINHA - H=0,50/0,70 M - (CALLIANDRA TWEEDII) ARBUSTO</v>
          </cell>
          <cell r="D997" t="str">
            <v>Un</v>
          </cell>
        </row>
        <row r="998">
          <cell r="C998" t="str">
            <v>CÁSSIA-ALELUIA (SENNA MULTIJUGA)  - ÁRVORE ORNAMENTAL</v>
          </cell>
          <cell r="D998" t="str">
            <v>Un</v>
          </cell>
        </row>
        <row r="999">
          <cell r="C999" t="str">
            <v>ALECRIM CAMPINAS - (HOLOCALIX BALANSAE)  - ÁRVORE ORNAMENTAL</v>
          </cell>
          <cell r="D999" t="str">
            <v>Un</v>
          </cell>
        </row>
        <row r="1000">
          <cell r="C1000" t="str">
            <v>IPÊ AMARELO - H=1,50/2,00 M - (TABEBUIA CHRYSOTRICHA)</v>
          </cell>
          <cell r="D1000" t="str">
            <v>Un</v>
          </cell>
        </row>
        <row r="1001">
          <cell r="C1001" t="str">
            <v>IPÊ ROSA - H=1,50/2,00 M - (TABEBUIA AVELLANEDAE)</v>
          </cell>
          <cell r="D1001" t="str">
            <v>Un</v>
          </cell>
        </row>
        <row r="1002">
          <cell r="C1002" t="str">
            <v>IPÊ ROXO - H=1,50/2,00 M - (TABEBUIA IMPETIGINOSA)</v>
          </cell>
          <cell r="D1002" t="str">
            <v>Un</v>
          </cell>
        </row>
        <row r="1003">
          <cell r="C1003" t="str">
            <v>PAU-BRASIL - H=1.50/2.00 M - (CAESALPINIA ECHINATA)  - ÁRVORE ORNAMENTAL</v>
          </cell>
          <cell r="D1003" t="str">
            <v>Un</v>
          </cell>
        </row>
        <row r="1004">
          <cell r="C1004" t="str">
            <v>GRAMA BATATAIS EM PLACAS (PASPALUM NOTATUM)</v>
          </cell>
          <cell r="D1004" t="str">
            <v>M2</v>
          </cell>
        </row>
        <row r="1005">
          <cell r="C1005" t="str">
            <v>GRAMA PRETA - 36 MUDAS POR M2 (OPHIOPOGUM JAPONICUS)</v>
          </cell>
          <cell r="D1005" t="str">
            <v>M2</v>
          </cell>
        </row>
        <row r="1006">
          <cell r="C1006" t="str">
            <v>GRAMA SÃO CARLOS - EM PLACAS (AXONOPUS OBTUSIFOLIUS)</v>
          </cell>
          <cell r="D1006" t="str">
            <v>M2</v>
          </cell>
        </row>
        <row r="1007">
          <cell r="C1007" t="str">
            <v>ADUBO ORGÂNICO - ESTERCO</v>
          </cell>
          <cell r="D1007" t="str">
            <v>M3</v>
          </cell>
        </row>
        <row r="1008">
          <cell r="C1008" t="str">
            <v>TERRA VEGETAL MARROM</v>
          </cell>
          <cell r="D1008" t="str">
            <v>M3</v>
          </cell>
        </row>
        <row r="1009">
          <cell r="C1009" t="str">
            <v>TERRA VEGETAL PRETA</v>
          </cell>
          <cell r="D1009" t="str">
            <v>M3</v>
          </cell>
        </row>
        <row r="1010">
          <cell r="C1010" t="str">
            <v>ARECA-BAMBU -H=0.50/1.00 M- (CHRYSALIDO CARPUS LUTESCENS) PALMÁCEA - MEDIDA: "PONTA FOLHA"</v>
          </cell>
          <cell r="D1010" t="str">
            <v>Un</v>
          </cell>
        </row>
        <row r="1011">
          <cell r="C1011" t="str">
            <v>COQUEIRO - H=1,50/2,00 M - (COCOS NUCIFERA) PALMÁCEA - MEDIDA: "PONTA FOLHA"</v>
          </cell>
          <cell r="D1011" t="str">
            <v>Un</v>
          </cell>
        </row>
        <row r="1012">
          <cell r="C1012" t="str">
            <v>GUARIROBA - H=1,50/2.00M - (SYAGRUS OLERACEA) PALMÁCEA - MEDIDA: "PONTA FOLHA"</v>
          </cell>
          <cell r="D1012" t="str">
            <v>Un</v>
          </cell>
        </row>
        <row r="1013">
          <cell r="C1013" t="str">
            <v>JERIVÁ - (SYAGRUS  ROMANZOFFIANA) H=1,50 A 2,00 M - PALMÁCEA - MEDIDA: "PONTA FOLHA"</v>
          </cell>
          <cell r="D1013" t="str">
            <v>Un</v>
          </cell>
        </row>
        <row r="1014">
          <cell r="C1014" t="str">
            <v>BURITI - H=1,50/2,00 M  - (MAURITIA VINIFERA) PALMÁCEA - MEDIDA: "PONTA FOLHA"</v>
          </cell>
          <cell r="D1014" t="str">
            <v>Un</v>
          </cell>
        </row>
        <row r="1015">
          <cell r="C1015" t="str">
            <v>COLINIA - H=1,5/ 2,0M - (CHAMAEDOREA ELEGANS) PALMÁCEA - MEDIDA: "PONTA FOLHA"</v>
          </cell>
          <cell r="D1015" t="str">
            <v>Un</v>
          </cell>
        </row>
        <row r="1016">
          <cell r="C1016" t="str">
            <v>JASMIM ESTRELA - H=0,50/0,70 M - (TRACHELOSPERMOM JASMINDA) TREPADEIRA</v>
          </cell>
          <cell r="D1016" t="str">
            <v>Un</v>
          </cell>
        </row>
        <row r="1017">
          <cell r="C1017" t="str">
            <v>LÁGRIMA DE CRISTO - H=0,50/0,70 M -(CLERODENDRON THOMSONAE) TREPADEIRA</v>
          </cell>
          <cell r="D1017" t="str">
            <v>Un</v>
          </cell>
        </row>
        <row r="1018">
          <cell r="C1018" t="str">
            <v>PRIMAVERA - H=0.50/0.70 M - (BOUGAINVILLEA GLABRA) TREPADEIRA</v>
          </cell>
          <cell r="D1018" t="str">
            <v>Un</v>
          </cell>
        </row>
        <row r="1019">
          <cell r="C1019" t="str">
            <v>UNHA-DE-GATO H=0.10/0.15M - (FICUS PUMILA) TREPADEIRA</v>
          </cell>
          <cell r="D1019" t="str">
            <v>Un</v>
          </cell>
        </row>
        <row r="1020">
          <cell r="C1020" t="str">
            <v>CLOROFITO (CLOROPHYTUM CROMOSSUM) FORRAÇÃO</v>
          </cell>
          <cell r="D1020" t="str">
            <v>Dúzia</v>
          </cell>
        </row>
        <row r="1021">
          <cell r="C1021" t="str">
            <v>MARIA-SEM-VERGONHA (IMPATIENS SPP) FORRAÇÃO</v>
          </cell>
          <cell r="D1021" t="str">
            <v>Dúzia</v>
          </cell>
        </row>
        <row r="1022">
          <cell r="C1022" t="str">
            <v>PILÉA (PILEA CADIEREI) FORRAÇÃO</v>
          </cell>
          <cell r="D1022" t="str">
            <v>Dúzia</v>
          </cell>
        </row>
        <row r="1023">
          <cell r="C1023" t="str">
            <v>FILODENDRO (PHILODENDRON BIPINNATIFIDUM) FORRAÇÃO</v>
          </cell>
          <cell r="D1023" t="str">
            <v>Dúzia</v>
          </cell>
        </row>
        <row r="1024">
          <cell r="C1024" t="str">
            <v>ACALIFA - H=0.50/0.70M - (ACALYPHA WIKESIANA) FOLHAS VERMELHAS MESCLADAS C/ COBRE E ROSA - ARBUSTO</v>
          </cell>
          <cell r="D1024" t="str">
            <v>Un</v>
          </cell>
        </row>
        <row r="1025">
          <cell r="C1025" t="str">
            <v>ALAMANDA - H=0.50/0.70 M - (ALLAMANDA NERIIFOLIA) TREPADEIRA</v>
          </cell>
          <cell r="D1025" t="str">
            <v>Un</v>
          </cell>
        </row>
        <row r="1026">
          <cell r="C1026" t="str">
            <v>AZALÉIA - H= 0.50/0.70 M - (RHODODENDRON INDICUM) ARBUSTO</v>
          </cell>
          <cell r="D1026" t="str">
            <v>Un</v>
          </cell>
        </row>
        <row r="1027">
          <cell r="C1027" t="str">
            <v>CAMARÃO - H=0.50/0.70 M - (BELOPERONE GUTTATA) ARBUSTO</v>
          </cell>
          <cell r="D1027" t="str">
            <v>Un</v>
          </cell>
        </row>
        <row r="1028">
          <cell r="C1028" t="str">
            <v>COSMOS - (COSMOS BIPINNATUS) FORRAÇÃO</v>
          </cell>
          <cell r="D1028" t="str">
            <v>Un</v>
          </cell>
        </row>
        <row r="1029">
          <cell r="C1029" t="str">
            <v>HIBISCO - H=0.50/0.70M - (HIBISCUS ROSA SINENSIS) FLORES VERMELHAS, ROSAS OU BRANCAS - ARBUSTO</v>
          </cell>
          <cell r="D1029" t="str">
            <v>Un</v>
          </cell>
        </row>
        <row r="1030">
          <cell r="C1030" t="str">
            <v>PIRACANTA - H=0.50/0.70 M (PYRACANTHA COCCINEA) ARBUSTO</v>
          </cell>
          <cell r="D1030" t="str">
            <v>Un</v>
          </cell>
        </row>
        <row r="1031">
          <cell r="C1031" t="str">
            <v>PAINEIRA-ROSA - H=1.50/2.00 M - (CHORISIA SPECIOSA) ÁRVORE ORNAMENTAL</v>
          </cell>
          <cell r="D1031" t="str">
            <v>Un</v>
          </cell>
        </row>
        <row r="1032">
          <cell r="C1032" t="str">
            <v>PAU-FERRO - H=1.50/2.00M - (CAESALPINIA FERREA) ÁRVORE ORNAMENTAL</v>
          </cell>
          <cell r="D1032" t="str">
            <v>Un</v>
          </cell>
        </row>
        <row r="1033">
          <cell r="C1033" t="str">
            <v>CONCREGRAMA - E = 9,5 CM 60 X 45CM</v>
          </cell>
          <cell r="D1033" t="str">
            <v>M2</v>
          </cell>
        </row>
        <row r="1034">
          <cell r="C1034" t="str">
            <v>SIBIPIRUNA - H=1.50/2.00 M - (CAESALPINIA PELTOPHOROIDES) ÁRVORE ORNAMENTAL</v>
          </cell>
          <cell r="D1034" t="str">
            <v>Un</v>
          </cell>
        </row>
        <row r="1035">
          <cell r="C1035" t="str">
            <v>SUINÃ - H=0.50/0.70 M (ERYTHRINA SPECIOSA) ARBUSTO</v>
          </cell>
          <cell r="D1035" t="str">
            <v>Un</v>
          </cell>
        </row>
        <row r="1036">
          <cell r="C1036" t="str">
            <v>TIPUANA - H=1.50/2.00 M - (TIPUANA TIPO) ÁRVORE ORNAMENTAL</v>
          </cell>
          <cell r="D1036" t="str">
            <v>Un</v>
          </cell>
        </row>
        <row r="1037">
          <cell r="C1037" t="str">
            <v>ÁRVORE ORNAM. H=1.50/2.00 M - PATA-DE-VACA</v>
          </cell>
          <cell r="D1037" t="str">
            <v>Un</v>
          </cell>
        </row>
        <row r="1038">
          <cell r="C1038" t="str">
            <v>ÁRVORE ORNAM. H=1.50/2.00 M - QUARESMEIRA</v>
          </cell>
          <cell r="D1038" t="str">
            <v>Un</v>
          </cell>
        </row>
        <row r="1039">
          <cell r="C1039" t="str">
            <v>ÁRVORE ORNAM.  H=1.50/2.00 M - MANACÁ-DA-SERRA</v>
          </cell>
          <cell r="D1039" t="str">
            <v>Un</v>
          </cell>
        </row>
        <row r="1040">
          <cell r="C1040" t="str">
            <v>GOIABA DA SERRA - ACCA SELLOWIANA</v>
          </cell>
          <cell r="D1040" t="str">
            <v>Un</v>
          </cell>
        </row>
        <row r="1041">
          <cell r="C1041" t="str">
            <v>GUARITÁ - ASTRONIUM GRAVEOLENS</v>
          </cell>
          <cell r="D1041" t="str">
            <v>Un</v>
          </cell>
        </row>
        <row r="1042">
          <cell r="C1042" t="str">
            <v>PAU MARFIM - BALFOURODENDRON RIEDELLIANUM</v>
          </cell>
          <cell r="D1042" t="str">
            <v>Un</v>
          </cell>
        </row>
        <row r="1043">
          <cell r="C1043" t="str">
            <v>GUANANDI - CALOPHYLLUM BRASILIENSES</v>
          </cell>
          <cell r="D1043" t="str">
            <v>Un</v>
          </cell>
        </row>
        <row r="1044">
          <cell r="C1044" t="str">
            <v>CAMBUCI - CAMPOMANESIA PHAEA</v>
          </cell>
          <cell r="D1044" t="str">
            <v>Un</v>
          </cell>
        </row>
        <row r="1045">
          <cell r="C1045" t="str">
            <v>GABIROBA - CAMPOMANESIA XANTHOCARPA</v>
          </cell>
          <cell r="D1045" t="str">
            <v>Un</v>
          </cell>
        </row>
        <row r="1046">
          <cell r="C1046" t="str">
            <v>CÁSSIA FERRUGEM - CASSIA FERRUGINEA</v>
          </cell>
          <cell r="D1046" t="str">
            <v>Un</v>
          </cell>
        </row>
        <row r="1047">
          <cell r="C1047" t="str">
            <v>FALSO BARBATIMÃO - CASSIA LEPTOPHYLLA</v>
          </cell>
          <cell r="D1047" t="str">
            <v>Un</v>
          </cell>
        </row>
        <row r="1048">
          <cell r="C1048" t="str">
            <v>PAU VIOLA - CITHAREXYLUM MYRIANTHUM</v>
          </cell>
          <cell r="D1048" t="str">
            <v>Un</v>
          </cell>
        </row>
        <row r="1049">
          <cell r="C1049" t="str">
            <v>IPÊ VERDE - CYBYSTAX ANTISYPHILITICA</v>
          </cell>
          <cell r="D1049" t="str">
            <v>Un</v>
          </cell>
        </row>
        <row r="1050">
          <cell r="C1050" t="str">
            <v>SAGUARAGI - COLUBRINA GLANDULOSA</v>
          </cell>
          <cell r="D1050" t="str">
            <v>Un</v>
          </cell>
        </row>
        <row r="1051">
          <cell r="C1051" t="str">
            <v>MULUNGU - ERYTHRINA FALCATA</v>
          </cell>
          <cell r="D1051" t="str">
            <v>Un</v>
          </cell>
        </row>
        <row r="1052">
          <cell r="C1052" t="str">
            <v>UVAIA (EUGENIA PYRIFORMIS)</v>
          </cell>
          <cell r="D1052" t="str">
            <v>Un</v>
          </cell>
        </row>
        <row r="1053">
          <cell r="C1053" t="str">
            <v>PITANGUEIRA - EUGENIA UNIFLORA</v>
          </cell>
          <cell r="D1053" t="str">
            <v>Un</v>
          </cell>
        </row>
        <row r="1054">
          <cell r="C1054" t="str">
            <v>IPÊ BRANCO - HANDROANTHUS ROSEO ALBA</v>
          </cell>
          <cell r="D1054" t="str">
            <v>Un</v>
          </cell>
        </row>
        <row r="1055">
          <cell r="C1055" t="str">
            <v>IPÊ AMARELO DO BREJO - HANDROANTHUS UMBELLATUS</v>
          </cell>
          <cell r="D1055" t="str">
            <v>Un</v>
          </cell>
        </row>
        <row r="1056">
          <cell r="C1056" t="str">
            <v>IPÊ TABACO - HANDROANTHUS VELLOSOI</v>
          </cell>
          <cell r="D1056" t="str">
            <v>Un</v>
          </cell>
        </row>
        <row r="1057">
          <cell r="C1057" t="str">
            <v>INGÁ FEIJÃO - INGA MARGINATA</v>
          </cell>
          <cell r="D1057" t="str">
            <v>Un</v>
          </cell>
        </row>
        <row r="1058">
          <cell r="C1058" t="str">
            <v>JACARANDÁ DE MINAS - JACARANDA CUSPIDIFOLIA</v>
          </cell>
          <cell r="D1058" t="str">
            <v>Un</v>
          </cell>
        </row>
        <row r="1059">
          <cell r="C1059" t="str">
            <v>CAROBÃO - JACARANDA MICRANTHA</v>
          </cell>
          <cell r="D1059" t="str">
            <v>Un</v>
          </cell>
        </row>
        <row r="1060">
          <cell r="C1060" t="str">
            <v>CAROBINHA - JACARANDA PUBERULA</v>
          </cell>
          <cell r="D1060" t="str">
            <v>Un</v>
          </cell>
        </row>
        <row r="1061">
          <cell r="C1061" t="str">
            <v>EMBIRA DE SAPO - LONCHOCARPUS MUELBERGIANUS</v>
          </cell>
          <cell r="D1061" t="str">
            <v>Un</v>
          </cell>
        </row>
        <row r="1062">
          <cell r="C1062" t="str">
            <v>AÇOITA CAVALO - LUEHEA DIVARICATA</v>
          </cell>
          <cell r="D1062" t="str">
            <v>Un</v>
          </cell>
        </row>
        <row r="1063">
          <cell r="C1063" t="str">
            <v>JACARANDÁ DO CAMPO - MICHAERIUM ACUTIFOLIUM</v>
          </cell>
          <cell r="D1063" t="str">
            <v>Un</v>
          </cell>
        </row>
        <row r="1064">
          <cell r="C1064" t="str">
            <v>JACARANDÁ BRANCO - MICHAERIUM PARAGUAIENSIS</v>
          </cell>
          <cell r="D1064" t="str">
            <v>Un</v>
          </cell>
        </row>
        <row r="1065">
          <cell r="C1065" t="str">
            <v>CAMBOATÁ BRANCO - MATAYBA ELAEAGNOIDES</v>
          </cell>
          <cell r="D1065" t="str">
            <v>Un</v>
          </cell>
        </row>
        <row r="1066">
          <cell r="C1066" t="str">
            <v>AROEIRA PRETA - MYRACRODURON URUNDEUVA</v>
          </cell>
          <cell r="D1066" t="str">
            <v>Un</v>
          </cell>
        </row>
        <row r="1067">
          <cell r="C1067" t="str">
            <v>CAMBUÍ - MYRCIA SELLOI</v>
          </cell>
          <cell r="D1067" t="str">
            <v>Un</v>
          </cell>
        </row>
        <row r="1068">
          <cell r="C1068" t="str">
            <v>CABREÚVA PARDA - MYROCARPUS FRONDOSUS</v>
          </cell>
          <cell r="D1068" t="str">
            <v>Un</v>
          </cell>
        </row>
        <row r="1069">
          <cell r="C1069" t="str">
            <v>CABREÚVA - MIROXYLON PERUIFERUM</v>
          </cell>
          <cell r="D1069" t="str">
            <v>Un</v>
          </cell>
        </row>
        <row r="1070">
          <cell r="C1070" t="str">
            <v>BORDÃO DE VELHO - SAMANEA TUBULOSA</v>
          </cell>
          <cell r="D1070" t="str">
            <v>Un</v>
          </cell>
        </row>
        <row r="1071">
          <cell r="C1071" t="str">
            <v>PITOMBA - TALISIA ESCULENTA</v>
          </cell>
          <cell r="D1071" t="str">
            <v>Un</v>
          </cell>
        </row>
        <row r="1072">
          <cell r="C1072" t="str">
            <v>DIVERSOS</v>
          </cell>
          <cell r="D1072">
            <v>0</v>
          </cell>
        </row>
        <row r="1073">
          <cell r="C1073" t="str">
            <v>BARROTE DE MADEIRA PARA ASSOALHO</v>
          </cell>
          <cell r="D1073" t="str">
            <v>M</v>
          </cell>
        </row>
        <row r="1074">
          <cell r="C1074" t="str">
            <v>CERA INCOLOR PARA PISOS</v>
          </cell>
          <cell r="D1074" t="str">
            <v>Kg</v>
          </cell>
        </row>
        <row r="1075">
          <cell r="C1075" t="str">
            <v>GALVANIZAÇÃO ELETROLÍTICA (ENTRE 8 E 10 MÍCRONS) EM PEÇAS DE FERRO</v>
          </cell>
          <cell r="D1075" t="str">
            <v>Kg</v>
          </cell>
        </row>
        <row r="1076">
          <cell r="C1076" t="str">
            <v>POLIMENTO MECÂNICO EM SUPERFÍCIES DE CONCRETO</v>
          </cell>
          <cell r="D1076" t="str">
            <v>M2</v>
          </cell>
        </row>
        <row r="1077">
          <cell r="C1077" t="str">
            <v>POLIMENTO DE PISOS</v>
          </cell>
          <cell r="D1077" t="str">
            <v>M2</v>
          </cell>
        </row>
        <row r="1078">
          <cell r="C1078" t="str">
            <v>VERNIZ À BASE DE URÉIA-FORMOL (TIPO SINTEKO)</v>
          </cell>
          <cell r="D1078" t="str">
            <v>Kg</v>
          </cell>
        </row>
        <row r="1079">
          <cell r="C1079" t="str">
            <v>RESINA ACRÍLICA PARA PISO GRANILITE</v>
          </cell>
          <cell r="D1079" t="str">
            <v>L</v>
          </cell>
        </row>
        <row r="1080">
          <cell r="C1080" t="str">
            <v>RESINA EPÓXI PARA PISO GRANILITE BI-COMPONENTE</v>
          </cell>
          <cell r="D1080" t="str">
            <v>L</v>
          </cell>
        </row>
        <row r="1081">
          <cell r="C1081" t="str">
            <v>RESINA POLIURETANO MONOCONPONENTE PARA PISO GRANILITE</v>
          </cell>
          <cell r="D1081" t="str">
            <v>L</v>
          </cell>
        </row>
        <row r="1082">
          <cell r="C1082" t="str">
            <v>CAIXA DE CONCRETO (ITEM 07.14.00)</v>
          </cell>
          <cell r="D1082" t="str">
            <v>UN</v>
          </cell>
        </row>
        <row r="1083">
          <cell r="C1083" t="str">
            <v>MASSA DE VIDRACEIRO</v>
          </cell>
          <cell r="D1083" t="str">
            <v>Kg</v>
          </cell>
        </row>
        <row r="1084">
          <cell r="C1084" t="str">
            <v>ADESIVO ESTRUTURAL, BI-COMPONENTE, A BASE DE RESINA EPOXI</v>
          </cell>
          <cell r="D1084" t="str">
            <v>Kg</v>
          </cell>
        </row>
        <row r="1085">
          <cell r="C1085" t="str">
            <v>PRATELEIRA DE GRANILITE 30MM</v>
          </cell>
          <cell r="D1085" t="str">
            <v>M2</v>
          </cell>
        </row>
        <row r="1086">
          <cell r="C1086" t="str">
            <v>PRATELEIRA DE GRANILITE 40MM</v>
          </cell>
          <cell r="D1086" t="str">
            <v>M2</v>
          </cell>
        </row>
        <row r="1087">
          <cell r="C1087" t="str">
            <v>PRATELEIRA DE GRANILITE 50MM</v>
          </cell>
          <cell r="D1087" t="str">
            <v>M2</v>
          </cell>
        </row>
        <row r="1088">
          <cell r="C1088" t="str">
            <v>AQUECIMENTO SOLAR</v>
          </cell>
          <cell r="D1088">
            <v>0</v>
          </cell>
        </row>
        <row r="1089">
          <cell r="C1089" t="str">
            <v>COLETOR SOLAR PLANO FECHADO (SELO "A" INMETRO)</v>
          </cell>
          <cell r="D1089" t="str">
            <v>M2</v>
          </cell>
        </row>
        <row r="1090">
          <cell r="C1090" t="str">
            <v>COLETOR SOLAR PLANO ABERTO (SELO "A" INMETRO)</v>
          </cell>
          <cell r="D1090" t="str">
            <v>M2</v>
          </cell>
        </row>
        <row r="1091">
          <cell r="C1091" t="str">
            <v>RESERV.TÉRMICO  500L, AÇO AISI 304, BAIXA PRES. C/ SIST. ELETR. P/ AQUEC. AUX. (3000W E 220V-APROX.) - APROV.INMETRO</v>
          </cell>
          <cell r="D1091" t="str">
            <v>L</v>
          </cell>
        </row>
        <row r="1092">
          <cell r="C1092" t="str">
            <v>RESERV.TÉRMICO  500L, AÇO AISI 304, ALTA PRES. (VASO DE EXP. INCL) P/ AQUEC.AUX.(3000W E 220V-APROX) -APROV.INMETRO</v>
          </cell>
          <cell r="D1092" t="str">
            <v>L</v>
          </cell>
        </row>
        <row r="1093">
          <cell r="C1093" t="str">
            <v>RESERV.TÉRMICO 2000L, AÇO AISI 304, BAIXA PRES. C/ SIST. ELÉTR. ENTRE 10 E 12KW, P/ AQUECIMENTO AUX. - APROV.INMETRO</v>
          </cell>
          <cell r="D1093" t="str">
            <v>L</v>
          </cell>
        </row>
        <row r="1094">
          <cell r="C1094" t="str">
            <v>RESERV.TÉRMICO 2000L, AÇO AISI 304, ALTA PRES. (VASO DE EXP. INCL) C/SIST.ELÉT.ENTRE 10 E 12KW, P/AQU.AUX.-APROV.INMETRO</v>
          </cell>
          <cell r="D1094" t="str">
            <v>L</v>
          </cell>
        </row>
        <row r="1095">
          <cell r="C1095" t="str">
            <v>BOMBA HIDRÁULICA DE CIRCULAÇÃO DE ÁGUAS NOS COLETORES SOLARES</v>
          </cell>
          <cell r="D1095" t="str">
            <v>Un</v>
          </cell>
        </row>
        <row r="1096">
          <cell r="C1096" t="str">
            <v>CONJ. DIGITAL ENGLOB. CONTROL. DIFER. DE TEMP. E TERMOST.C/ TIMER P/ACION.PROG,BOMB.HIDR, AQUEC.AUX,ANEL RECIRC.ÁGUA.QU</v>
          </cell>
          <cell r="D1096" t="str">
            <v>Un</v>
          </cell>
        </row>
        <row r="1097">
          <cell r="C1097" t="str">
            <v>CONJUNTO DE INSTALAÇÃO (MATS E MÃO DE OBRA) P/INSTALAÇÃO E INTERLIG. DOS COMPON. DO SIST. DE AQUECIM. SOLAR ATÉ 1000L</v>
          </cell>
          <cell r="D1097" t="str">
            <v>CJ</v>
          </cell>
        </row>
        <row r="1098">
          <cell r="C1098" t="str">
            <v>POSTES</v>
          </cell>
          <cell r="D1098">
            <v>0</v>
          </cell>
        </row>
        <row r="1099">
          <cell r="C1099" t="str">
            <v>POSTE DE AÇO GALVANIZADO - RETO - FLANGEADO - H= 7,00M</v>
          </cell>
          <cell r="D1099" t="str">
            <v>Un</v>
          </cell>
        </row>
        <row r="1100">
          <cell r="C1100" t="str">
            <v>POSTE DE AÇO GALVANIZADO - RETO - FLANGEADO - H= 5,00M</v>
          </cell>
          <cell r="D1100" t="str">
            <v>Un</v>
          </cell>
        </row>
        <row r="1101">
          <cell r="C1101" t="str">
            <v>POSTE DE AÇO GALVANIZADO - RETO - ENGASTADO - H= 6,00M</v>
          </cell>
          <cell r="D1101" t="str">
            <v>Un</v>
          </cell>
        </row>
        <row r="1102">
          <cell r="C1102" t="str">
            <v>POSTE DE AÇO GALVANIZADO -CURVO SIMPLES -ENGASTADO -H=7,00M</v>
          </cell>
          <cell r="D1102" t="str">
            <v>Un</v>
          </cell>
        </row>
        <row r="1103">
          <cell r="C1103" t="str">
            <v>POSTE DE AÇO GALVANIZADO - CURVO DUPLO - ENGASTADO -H=7,00M</v>
          </cell>
          <cell r="D1103" t="str">
            <v>Un</v>
          </cell>
        </row>
        <row r="1104">
          <cell r="C1104" t="str">
            <v>POSTE DE AÇO GALVANIZADO - RETO - ENGASTADO - H= 9,00M</v>
          </cell>
          <cell r="D1104" t="str">
            <v>Un</v>
          </cell>
        </row>
        <row r="1105">
          <cell r="C1105" t="str">
            <v>POSTE DE AÇO GALVANIZADO - RETO - ENGASTADO - H=10,00M</v>
          </cell>
          <cell r="D1105" t="str">
            <v>Un</v>
          </cell>
        </row>
        <row r="1106">
          <cell r="C1106" t="str">
            <v>CAIXAS DE ENTRADA</v>
          </cell>
          <cell r="D1106">
            <v>0</v>
          </cell>
        </row>
        <row r="1107">
          <cell r="C1107" t="str">
            <v>CAIXA PARA MEDIDOR TIPO M EXT - (120X90X25)CM</v>
          </cell>
          <cell r="D1107" t="str">
            <v>Un</v>
          </cell>
        </row>
        <row r="1108">
          <cell r="C1108" t="str">
            <v>CAIXA PARA MEDIDOR TIPO T - (90X60X25)CM</v>
          </cell>
          <cell r="D1108" t="str">
            <v>Un</v>
          </cell>
        </row>
        <row r="1109">
          <cell r="C1109" t="str">
            <v>CAIXA VENEZ. TP.-TELESP - 15X25X10CM</v>
          </cell>
          <cell r="D1109" t="str">
            <v>Un</v>
          </cell>
        </row>
        <row r="1110">
          <cell r="C1110" t="str">
            <v>QUADROS</v>
          </cell>
          <cell r="D1110">
            <v>0</v>
          </cell>
        </row>
        <row r="1111">
          <cell r="C1111" t="str">
            <v>QUADRO DE DISTRIBUIÇÃO DE EMBUTIR C/ PORTA S/ BARRAMENTO CHAPA METÁLICA 30A - 4 DISJUNTORES</v>
          </cell>
          <cell r="D1111" t="str">
            <v>Un</v>
          </cell>
        </row>
        <row r="1112">
          <cell r="C1112" t="str">
            <v>QUADRO DE DISTRIBUIÇÃO DE EMBUTIR C/ PORTA S/ BARRAMENTO CHAPA METÁLICA 60A - 12 DISJUNTORES</v>
          </cell>
          <cell r="D1112" t="str">
            <v>Un</v>
          </cell>
        </row>
        <row r="1113">
          <cell r="C1113" t="str">
            <v>QUADRO DE DISTRIBUIÇÃO DE SOBREPOR C/ PORTA C/ BARRAMENTO CHAPA METÁLICA 100A - 16 DISJUNTORES</v>
          </cell>
          <cell r="D1113" t="str">
            <v>Un</v>
          </cell>
        </row>
        <row r="1114">
          <cell r="C1114" t="str">
            <v>QUADRO DE DISTRIBUIÇÃO DE SOBREPOR C/ PORTA C/ BARRAMENTO CHAPA METÁLICA 150A - 24 DISJUNTORES</v>
          </cell>
          <cell r="D1114" t="str">
            <v>Un</v>
          </cell>
        </row>
        <row r="1115">
          <cell r="C1115" t="str">
            <v>QUADRO DE DISTRIBUIÇÃO DE SOBREPOR C/ PORTA C/ BARRAMENTO CHAPA METÁLICA 100A - 28 DISJUNTORES</v>
          </cell>
          <cell r="D1115" t="str">
            <v>Un</v>
          </cell>
        </row>
        <row r="1116">
          <cell r="C1116" t="str">
            <v>QUADRO DE DISTRIBUIÇÃO DE SOBREPOR C/ PORTA C/ BARRAMENTO CHAPA METÁLICA 150A - 34 DISJUNTORES</v>
          </cell>
          <cell r="D1116" t="str">
            <v>Un</v>
          </cell>
        </row>
        <row r="1117">
          <cell r="C1117" t="str">
            <v>QUADRO DE DISTRIBUIÇÃO DE SOBREPOR C/ PORTA C/ BARRAMENTO CHAPA METÁLICA 150A - 44 DISJUNTORES</v>
          </cell>
          <cell r="D1117" t="str">
            <v>Un</v>
          </cell>
        </row>
        <row r="1118">
          <cell r="C1118" t="str">
            <v>QUADRO DE DISTRIBUIÇÃO DE SOBREPOR C/ PORTA C/ BARRAMENTO CHAPA METÁLICA 225A - 70 DISJUNTORES</v>
          </cell>
          <cell r="D1118" t="str">
            <v>Un</v>
          </cell>
        </row>
        <row r="1119">
          <cell r="C1119" t="str">
            <v>QUADRO COMANDO METÁLICO PINTADO COM MEDIDAS MÍNIMAS DE 95X60X22 CM</v>
          </cell>
          <cell r="D1119" t="str">
            <v>Un</v>
          </cell>
        </row>
        <row r="1120">
          <cell r="C1120" t="str">
            <v>CAIXA CHAPA 14 ESMALTADA TIPO "X" - MED. (140X145X25)CM</v>
          </cell>
          <cell r="D1120" t="str">
            <v>Un</v>
          </cell>
        </row>
        <row r="1121">
          <cell r="C1121" t="str">
            <v>CAIXA DE MEDIÇÃO PADRÃO ELETROPAULO TIPO III</v>
          </cell>
          <cell r="D1121" t="str">
            <v>Un</v>
          </cell>
        </row>
        <row r="1122">
          <cell r="C1122" t="str">
            <v>CAIXA TELEFONE INTERNA PADRÃO TELESP N.2 - 20X20X13,5CM</v>
          </cell>
          <cell r="D1122" t="str">
            <v>Un</v>
          </cell>
        </row>
        <row r="1123">
          <cell r="C1123" t="str">
            <v>CAIXA TELEFONE INTERNA PADRÃO TELESP N.3 - 40X40X13,5CM</v>
          </cell>
          <cell r="D1123" t="str">
            <v>Un</v>
          </cell>
        </row>
        <row r="1124">
          <cell r="C1124" t="str">
            <v>CAIXA TELEFONE INTERNA PADRÃO TELESP N.4 - 60X60X13,5CM</v>
          </cell>
          <cell r="D1124" t="str">
            <v>Un</v>
          </cell>
        </row>
        <row r="1125">
          <cell r="C1125" t="str">
            <v>CAIXA TELEFONE INTERNA PADRÃO TELESP N.5 - 80X80X13,5CM</v>
          </cell>
          <cell r="D1125" t="str">
            <v>Un</v>
          </cell>
        </row>
        <row r="1126">
          <cell r="C1126" t="str">
            <v>CAIXA TELEFONE INTERNA PADRÃO TELESP N.6 - 120X120X13,5CM</v>
          </cell>
          <cell r="D1126" t="str">
            <v>Un</v>
          </cell>
        </row>
        <row r="1127">
          <cell r="C1127" t="str">
            <v>CAIXA TELEFONE INTERNA PADRÃO TELESP N.7 - 150X150X17 CM</v>
          </cell>
          <cell r="D1127" t="str">
            <v>Un</v>
          </cell>
        </row>
        <row r="1128">
          <cell r="C1128" t="str">
            <v>ELETRODUTOS (AÇO GALVANIZADO E CONEXÕES)</v>
          </cell>
          <cell r="D1128">
            <v>0</v>
          </cell>
        </row>
        <row r="1129">
          <cell r="C1129" t="str">
            <v>CURVA 90 AÇO GALVANIZADO PARA ELETRODUTO - 3/4"</v>
          </cell>
          <cell r="D1129" t="str">
            <v>Un</v>
          </cell>
        </row>
        <row r="1130">
          <cell r="C1130" t="str">
            <v>CURVA 90 AÇO GALVANIZADO PARA ELETRODUTO - 1"</v>
          </cell>
          <cell r="D1130" t="str">
            <v>Un</v>
          </cell>
        </row>
        <row r="1131">
          <cell r="C1131" t="str">
            <v>CURVA 90 AÇO GALVANIZADO PARA ELETRODUTO - 1.1/2"</v>
          </cell>
          <cell r="D1131" t="str">
            <v>Un</v>
          </cell>
        </row>
        <row r="1132">
          <cell r="C1132" t="str">
            <v>CURVA 90 AÇO GALVANIZADO PARA ELETRODUTO - 2"</v>
          </cell>
          <cell r="D1132" t="str">
            <v>Un</v>
          </cell>
        </row>
        <row r="1133">
          <cell r="C1133" t="str">
            <v>CURVA 90 AÇO GALVANIZADO PARA ELETRODUTO - 2.1/2"</v>
          </cell>
          <cell r="D1133" t="str">
            <v>Un</v>
          </cell>
        </row>
        <row r="1134">
          <cell r="C1134" t="str">
            <v>CURVA 90 AÇO GALVANIZADO PARA ELETRODUTO - 3"</v>
          </cell>
          <cell r="D1134" t="str">
            <v>Un</v>
          </cell>
        </row>
        <row r="1135">
          <cell r="C1135" t="str">
            <v>CURVA 90 AÇO GALVANIZADO PARA ELETRODUTO - 4"</v>
          </cell>
          <cell r="D1135" t="str">
            <v>Un</v>
          </cell>
        </row>
        <row r="1136">
          <cell r="C1136" t="str">
            <v>ELETRODUTO DE AÇO GALVANIZADO ELETROLÍTICO TIPO LEVE - ROSCA NBR 8133 - ESP. 1,06MM - 3/4"</v>
          </cell>
          <cell r="D1136" t="str">
            <v>M</v>
          </cell>
        </row>
        <row r="1137">
          <cell r="C1137" t="str">
            <v>ELETRODUTO DE AÇO GALVANIZADO ELETROLÍTICO TIPO LEVE - ROSCA NBR 8133 - ESP. 1,06MM - 1"</v>
          </cell>
          <cell r="D1137" t="str">
            <v>M</v>
          </cell>
        </row>
        <row r="1138">
          <cell r="C1138" t="str">
            <v>ELETRODUTO DE AÇO GALVANIZADO ELETROLÍTICO TIPO LEVE - ROSCA NBR 8133 - ESP. 1,06MM - 1 1/4"</v>
          </cell>
          <cell r="D1138" t="str">
            <v>M</v>
          </cell>
        </row>
        <row r="1139">
          <cell r="C1139" t="str">
            <v>ELETRODUTO DE AÇO GALVANIZADO ELETROLÍTICO TIPO LEVE - ROSCA NBR 8133 - ESP. 1,06MM - 1 1/2"</v>
          </cell>
          <cell r="D1139" t="str">
            <v>M</v>
          </cell>
        </row>
        <row r="1140">
          <cell r="C1140" t="str">
            <v>ELETRODUTO DE AÇO GALVANIZADO ELETROLÍTICO TIPO LEVE - ROSCA NBR 8133 - ESP. 1,50MM - 2"</v>
          </cell>
          <cell r="D1140" t="str">
            <v>M</v>
          </cell>
        </row>
        <row r="1141">
          <cell r="C1141" t="str">
            <v>ELETRODUTO DE AÇO GALVANIZADO ELETROLÍTICO TIPO LEVE - ROSCA NBR 8133 - ESP. 1,50MM - 2 1/2"</v>
          </cell>
          <cell r="D1141" t="str">
            <v>M</v>
          </cell>
        </row>
        <row r="1142">
          <cell r="C1142" t="str">
            <v>ELETRODUTO DE AÇO GALVANIZADO ELETROLÍTICO TIPO LEVE - ROSCA NBR 8133 - ESP. 1,50MM - 3"</v>
          </cell>
          <cell r="D1142" t="str">
            <v>M</v>
          </cell>
        </row>
        <row r="1143">
          <cell r="C1143" t="str">
            <v>ELETRODUTO DE AÇO GALVANIZADO ELETROLÍTICO TIPO LEVE - ROSCA NBR 8133 - ESP. 1,50MM - 4"</v>
          </cell>
          <cell r="D1143" t="str">
            <v>M</v>
          </cell>
        </row>
        <row r="1144">
          <cell r="C1144" t="str">
            <v>ELETRODUTO DE AÇO GALVANIZADO A FOGO TIPO SEMI-PESADO/MÉDIO ROSCA NBR 8133 - ESP. 1,50MM - 1/2"</v>
          </cell>
          <cell r="D1144" t="str">
            <v>M</v>
          </cell>
        </row>
        <row r="1145">
          <cell r="C1145" t="str">
            <v>ELETRODUTO DE AÇO GALVANIZADO A FOGO TIPO SEMI-PESADO/MÉDIO ROSCA NBR 8133 - ESP. 1,50MM - 3/4"</v>
          </cell>
          <cell r="D1145" t="str">
            <v>M</v>
          </cell>
        </row>
        <row r="1146">
          <cell r="C1146" t="str">
            <v>ELETRODUTO DE AÇO GALVANIZADO A FOGO TIPO SEMI-PESADO/MÉDIO ROSCA NBR 8133 - ESP. 1,50MM - 1"</v>
          </cell>
          <cell r="D1146" t="str">
            <v>M</v>
          </cell>
        </row>
        <row r="1147">
          <cell r="C1147" t="str">
            <v>ELETRODUTO DE AÇO GALVANIZADO A FOGO TIPO SEMI-PESADO/MÉDIO ROSCA NBR 8133 - ESP. 1,50MM - 1 1/4"</v>
          </cell>
          <cell r="D1147" t="str">
            <v>M</v>
          </cell>
        </row>
        <row r="1148">
          <cell r="C1148" t="str">
            <v>ELETRODUTO DE AÇO GALVANIZADO A FOGO TIPO SEMI-PESADO/MÉDIO ROSCA NBR 8133 - ESP. 1,50MM - 1 1/2"</v>
          </cell>
          <cell r="D1148" t="str">
            <v>M</v>
          </cell>
        </row>
        <row r="1149">
          <cell r="C1149" t="str">
            <v>ELETRODUTO DE AÇO GALVANIZADO A FOGO TIPO SEMI-PESADO/MÉDIO ROSCA NBR 8133 - ESP. 1,50MM - 2"</v>
          </cell>
          <cell r="D1149" t="str">
            <v>M</v>
          </cell>
        </row>
        <row r="1150">
          <cell r="C1150" t="str">
            <v>ELETRODUTO DE AÇO GALVANIZADO A FOGO TIPO SEMI-PESADO/MÉDIO ROSCA NBR 8133 - ESP. 1,50MM - 2 1/2"</v>
          </cell>
          <cell r="D1150" t="str">
            <v>M</v>
          </cell>
        </row>
        <row r="1151">
          <cell r="C1151" t="str">
            <v>ELETRODUTO DE AÇO GALVANIZADO A FOGO TIPO SEMI-PESADO/MÉDIO ROSCA NBR 8133 - ESP. 1,50MM - 3"</v>
          </cell>
          <cell r="D1151" t="str">
            <v>M</v>
          </cell>
        </row>
        <row r="1152">
          <cell r="C1152" t="str">
            <v>ELETRODUTO DE AÇO GALVANIZADO A FOGO TIPO SEMI-PESADO/MÉDIO ROSCA NBR 8133 - ESP. 1,50MM - 4"</v>
          </cell>
          <cell r="D1152" t="str">
            <v>M</v>
          </cell>
        </row>
        <row r="1153">
          <cell r="C1153" t="str">
            <v>LUVA AÇO GALVANIZADO - 3/4"</v>
          </cell>
          <cell r="D1153" t="str">
            <v>Un</v>
          </cell>
        </row>
        <row r="1154">
          <cell r="C1154" t="str">
            <v>LUVA AÇO GALVANIZADO - 1"</v>
          </cell>
          <cell r="D1154" t="str">
            <v>Un</v>
          </cell>
        </row>
        <row r="1155">
          <cell r="C1155" t="str">
            <v>LUVA AÇO GALVANIZADO - 1.1/2"</v>
          </cell>
          <cell r="D1155" t="str">
            <v>Un</v>
          </cell>
        </row>
        <row r="1156">
          <cell r="C1156" t="str">
            <v>LUVA DE AÇO GALVANIZADO - 2"</v>
          </cell>
          <cell r="D1156" t="str">
            <v>Un</v>
          </cell>
        </row>
        <row r="1157">
          <cell r="C1157" t="str">
            <v>LUVA DE AÇO GALVANIZADO - 2.1/2"</v>
          </cell>
          <cell r="D1157" t="str">
            <v>Un</v>
          </cell>
        </row>
        <row r="1158">
          <cell r="C1158" t="str">
            <v>LUVA DE AÇO GALVANIZADO -  4"</v>
          </cell>
          <cell r="D1158" t="str">
            <v>Un</v>
          </cell>
        </row>
        <row r="1159">
          <cell r="C1159" t="str">
            <v>CURVA 135 AÇO GALV. - 1"</v>
          </cell>
          <cell r="D1159" t="str">
            <v>Un</v>
          </cell>
        </row>
        <row r="1160">
          <cell r="C1160" t="str">
            <v>CURVA 135 AÇO GALV. - 1.1/2"</v>
          </cell>
          <cell r="D1160" t="str">
            <v>Un</v>
          </cell>
        </row>
        <row r="1161">
          <cell r="C1161" t="str">
            <v>CURVA 135 AÇO GALV. - 2"</v>
          </cell>
          <cell r="D1161" t="str">
            <v>Un</v>
          </cell>
        </row>
        <row r="1162">
          <cell r="C1162" t="str">
            <v>CURVA 135 AÇO GALV. - 2.1/2"</v>
          </cell>
          <cell r="D1162" t="str">
            <v>Un</v>
          </cell>
        </row>
        <row r="1163">
          <cell r="C1163" t="str">
            <v>CURVA 135 AÇO GALV. - 3"</v>
          </cell>
          <cell r="D1163" t="str">
            <v>Un</v>
          </cell>
        </row>
        <row r="1164">
          <cell r="C1164" t="str">
            <v>CURVA 135 AÇO GALV. - 4"</v>
          </cell>
          <cell r="D1164" t="str">
            <v>Un</v>
          </cell>
        </row>
        <row r="1165">
          <cell r="C1165" t="str">
            <v>ELETRODUTOS (PVC E CONEXÕES)</v>
          </cell>
          <cell r="D1165">
            <v>0</v>
          </cell>
        </row>
        <row r="1166">
          <cell r="C1166" t="str">
            <v>ELETRODUTO FLEXÍVEL DE PVC - 1/2"</v>
          </cell>
          <cell r="D1166" t="str">
            <v>M</v>
          </cell>
        </row>
        <row r="1167">
          <cell r="C1167" t="str">
            <v>ELETRODUTO DE PVC ROSCÁVEL DN: 1/2"</v>
          </cell>
          <cell r="D1167" t="str">
            <v>M</v>
          </cell>
        </row>
        <row r="1168">
          <cell r="C1168" t="str">
            <v>ELETRODUTO DE PVC ROSCÁVEL DN: 3/4"</v>
          </cell>
          <cell r="D1168" t="str">
            <v>M</v>
          </cell>
        </row>
        <row r="1169">
          <cell r="C1169" t="str">
            <v>ELETRODUTO DE PVC ROSCÁVEL DN: 1"</v>
          </cell>
          <cell r="D1169" t="str">
            <v>M</v>
          </cell>
        </row>
        <row r="1170">
          <cell r="C1170" t="str">
            <v>ELETRODUTO DE PVC ROSCÁVEL DN: 1.1/4"</v>
          </cell>
          <cell r="D1170" t="str">
            <v>M</v>
          </cell>
        </row>
        <row r="1171">
          <cell r="C1171" t="str">
            <v>ELETRODUTO DE PVC ROSCÁVEL DN: 1.1/2"</v>
          </cell>
          <cell r="D1171" t="str">
            <v>M</v>
          </cell>
        </row>
        <row r="1172">
          <cell r="C1172" t="str">
            <v>ELETRODUTO DE PVC ROSCÁVEL DN: 2"</v>
          </cell>
          <cell r="D1172" t="str">
            <v>M</v>
          </cell>
        </row>
        <row r="1173">
          <cell r="C1173" t="str">
            <v>ELETRODUTO DE PVC ROSCÁVEL DN: 2.1/2"</v>
          </cell>
          <cell r="D1173" t="str">
            <v>M</v>
          </cell>
        </row>
        <row r="1174">
          <cell r="C1174" t="str">
            <v>ELETRODUTO DE PVC ROSCÁVEL DN: 3"</v>
          </cell>
          <cell r="D1174" t="str">
            <v>M</v>
          </cell>
        </row>
        <row r="1175">
          <cell r="C1175" t="str">
            <v>ELETRODUTO DE PVC ROSCÁVEL DN:4"</v>
          </cell>
          <cell r="D1175" t="str">
            <v>M</v>
          </cell>
        </row>
        <row r="1176">
          <cell r="C1176" t="str">
            <v>DUTO POLIETILENO FLEXÍVEL ALTA RESIST. - 2"</v>
          </cell>
          <cell r="D1176" t="str">
            <v>M</v>
          </cell>
        </row>
        <row r="1177">
          <cell r="C1177" t="str">
            <v>DUTO POLIETILENO FLEXÍVEL ALTA RESIST. - 3"</v>
          </cell>
          <cell r="D1177" t="str">
            <v>M</v>
          </cell>
        </row>
        <row r="1178">
          <cell r="C1178" t="str">
            <v>DUTO POLIETILENO FLEXÍVEL ALTA RESIST. - 4"</v>
          </cell>
          <cell r="D1178" t="str">
            <v>M</v>
          </cell>
        </row>
        <row r="1179">
          <cell r="C1179" t="str">
            <v>TUBO METÁLICO FLEXÍVEL REVEST. PVC - 3/4"</v>
          </cell>
          <cell r="D1179" t="str">
            <v>M</v>
          </cell>
        </row>
        <row r="1180">
          <cell r="C1180" t="str">
            <v>TUBO METÁLICO FLEXÍVEL REVEST. PVC - 1"</v>
          </cell>
          <cell r="D1180" t="str">
            <v>M</v>
          </cell>
        </row>
        <row r="1181">
          <cell r="C1181" t="str">
            <v>TUBO METÁLICO FLEXÍVEL REVEST. PVC -1.1/2"</v>
          </cell>
          <cell r="D1181" t="str">
            <v>M</v>
          </cell>
        </row>
        <row r="1182">
          <cell r="C1182" t="str">
            <v>CURVA 90 PVC RÍGIDO P/ ELETR. ROSC. - 25MM (3/4)</v>
          </cell>
          <cell r="D1182" t="str">
            <v>Un</v>
          </cell>
        </row>
        <row r="1183">
          <cell r="C1183" t="str">
            <v>FIOS E CABOS</v>
          </cell>
          <cell r="D1183">
            <v>0</v>
          </cell>
        </row>
        <row r="1184">
          <cell r="C1184" t="str">
            <v>CABO 10;00 MM2 - ISOLAMENTO P/ 0;7 KV - FLEXÍVEL</v>
          </cell>
          <cell r="D1184" t="str">
            <v>M</v>
          </cell>
        </row>
        <row r="1185">
          <cell r="C1185" t="str">
            <v>CABO 16;00 MM2 - ISOLAMENTO P/ 0;7 KV - FLEXÍVEL</v>
          </cell>
          <cell r="D1185" t="str">
            <v>M</v>
          </cell>
        </row>
        <row r="1186">
          <cell r="C1186" t="str">
            <v>CABO 25;00 MM2 - ISOLAMENTO P/ 0;7 KV - FLEXÍVEL</v>
          </cell>
          <cell r="D1186" t="str">
            <v>M</v>
          </cell>
        </row>
        <row r="1187">
          <cell r="C1187" t="str">
            <v>CABO 35;00 MM2 - ISOLAMENTO P/ 0;7 KV - FLEXÍVEL</v>
          </cell>
          <cell r="D1187" t="str">
            <v>M</v>
          </cell>
        </row>
        <row r="1188">
          <cell r="C1188" t="str">
            <v>CABO 50;00 MM2 - ISOLAMENTO P/ 0;7 KV - FLEXÍVEL</v>
          </cell>
          <cell r="D1188" t="str">
            <v>M</v>
          </cell>
        </row>
        <row r="1189">
          <cell r="C1189" t="str">
            <v>CABO 70;00 MM2 - ISOLAMENTO P/ 0;7 KV - FLEXÍVEL</v>
          </cell>
          <cell r="D1189" t="str">
            <v>M</v>
          </cell>
        </row>
        <row r="1190">
          <cell r="C1190" t="str">
            <v>CABO 95;00 MM2 - ISOLAMENTO P/ 0;7 KV - FLEXÍVEL</v>
          </cell>
          <cell r="D1190" t="str">
            <v>M</v>
          </cell>
        </row>
        <row r="1191">
          <cell r="C1191" t="str">
            <v>CABO 120;00 MM2 - ISOLAMENTO P/ 0;7 KV - FLEXÍVEL</v>
          </cell>
          <cell r="D1191" t="str">
            <v>M</v>
          </cell>
        </row>
        <row r="1192">
          <cell r="C1192" t="str">
            <v>CABO 150;00 MM2 - ISOLAMENTO P/ 0;7 KV - FLEXÍVEL</v>
          </cell>
          <cell r="D1192" t="str">
            <v>M</v>
          </cell>
        </row>
        <row r="1193">
          <cell r="C1193" t="str">
            <v>CABO 185;00 MM2 - ISOLAMENTO P/ 0;7 KV - FLEXÍVEL</v>
          </cell>
          <cell r="D1193" t="str">
            <v>M</v>
          </cell>
        </row>
        <row r="1194">
          <cell r="C1194" t="str">
            <v>CABO 240;00 MM2 - ISOLAMENTO P/ 0;7 KV - FLEXÍVEL</v>
          </cell>
          <cell r="D1194" t="str">
            <v>M</v>
          </cell>
        </row>
        <row r="1195">
          <cell r="C1195" t="str">
            <v>CABO 300;00 MM2 - ISOLAMENTO P/ 0;7 KV - FLEXÍVEL</v>
          </cell>
          <cell r="D1195" t="str">
            <v>M</v>
          </cell>
        </row>
        <row r="1196">
          <cell r="C1196" t="str">
            <v>CABO 10;00 MM2 - ISOLAMENTO P/ 1;0 KV - FLEXÍVEL</v>
          </cell>
          <cell r="D1196" t="str">
            <v>M</v>
          </cell>
        </row>
        <row r="1197">
          <cell r="C1197" t="str">
            <v>CABO 16;00 MM2 - ISOLAMENTO P/ 1;0 KV - FLEXÍVEL</v>
          </cell>
          <cell r="D1197" t="str">
            <v>M</v>
          </cell>
        </row>
        <row r="1198">
          <cell r="C1198" t="str">
            <v>CABO 25;00 MM2 - ISOLAMENTO P/ 1;0 KV - FLEXÍVEL</v>
          </cell>
          <cell r="D1198" t="str">
            <v>M</v>
          </cell>
        </row>
        <row r="1199">
          <cell r="C1199" t="str">
            <v>CABO 35;00 MM2 - ISOLAMENTO P/ 1;0 KV - FLEXÍVEL</v>
          </cell>
          <cell r="D1199" t="str">
            <v>M</v>
          </cell>
        </row>
        <row r="1200">
          <cell r="C1200" t="str">
            <v>CABO 50;00 MM2 - ISOLAMENTO P/ 1;0 KV - FLEXÍVEL</v>
          </cell>
          <cell r="D1200" t="str">
            <v>M</v>
          </cell>
        </row>
        <row r="1201">
          <cell r="C1201" t="str">
            <v>CABO 70;00 MM2 - ISOLAMENTO P/ 1;0 KV - FLEXÍVEL</v>
          </cell>
          <cell r="D1201" t="str">
            <v>M</v>
          </cell>
        </row>
        <row r="1202">
          <cell r="C1202" t="str">
            <v>CABO 95;00 MM2 - ISOLAMENTO P/ 1;0 KV - FLEXÍVEL</v>
          </cell>
          <cell r="D1202" t="str">
            <v>M</v>
          </cell>
        </row>
        <row r="1203">
          <cell r="C1203" t="str">
            <v>CABO 120;00 MM2 - ISOLAMENTO P/ 1;0 KV - FLEXÍVEL</v>
          </cell>
          <cell r="D1203" t="str">
            <v>M</v>
          </cell>
        </row>
        <row r="1204">
          <cell r="C1204" t="str">
            <v>CABO 150;00 MM2 - ISOLAMENTO P/ 1;0 KV - FLEXÍVEL</v>
          </cell>
          <cell r="D1204" t="str">
            <v>M</v>
          </cell>
        </row>
        <row r="1205">
          <cell r="C1205" t="str">
            <v>CABO 185;00 MM2 - ISOLAMENTO P/ 1;0 KV - FLEXÍVEL</v>
          </cell>
          <cell r="D1205" t="str">
            <v>M</v>
          </cell>
        </row>
        <row r="1206">
          <cell r="C1206" t="str">
            <v>CABO 240;00 MM2 - ISOLAMENTO P/ 1;0 KV - FLEXÍVEL</v>
          </cell>
          <cell r="D1206" t="str">
            <v>M</v>
          </cell>
        </row>
        <row r="1207">
          <cell r="C1207" t="str">
            <v>CABO 300;00 MM2 - ISOLAMENTO P/ 1;0 KV - FLEXÍVEL</v>
          </cell>
          <cell r="D1207" t="str">
            <v>M</v>
          </cell>
        </row>
        <row r="1208">
          <cell r="C1208" t="str">
            <v>CABO DE COBRE NU -  6,00MM2</v>
          </cell>
          <cell r="D1208" t="str">
            <v>M</v>
          </cell>
        </row>
        <row r="1209">
          <cell r="C1209" t="str">
            <v>CABO DE COBRE NU - 10,00MM2</v>
          </cell>
          <cell r="D1209" t="str">
            <v>M</v>
          </cell>
        </row>
        <row r="1210">
          <cell r="C1210" t="str">
            <v>CABO DE COBRE NU - 16,00MM2</v>
          </cell>
          <cell r="D1210" t="str">
            <v>M</v>
          </cell>
        </row>
        <row r="1211">
          <cell r="C1211" t="str">
            <v>CABO DE COBRE NU - 25,00MM2</v>
          </cell>
          <cell r="D1211" t="str">
            <v>M</v>
          </cell>
        </row>
        <row r="1212">
          <cell r="C1212" t="str">
            <v>CABO DE COBRE NU - 35,00MM2</v>
          </cell>
          <cell r="D1212" t="str">
            <v>M</v>
          </cell>
        </row>
        <row r="1213">
          <cell r="C1213" t="str">
            <v>CABO DE COBRE NU - 50,00MM2</v>
          </cell>
          <cell r="D1213" t="str">
            <v>M</v>
          </cell>
        </row>
        <row r="1214">
          <cell r="C1214" t="str">
            <v>CABO DE COBRE NU - 70,00 MM2</v>
          </cell>
          <cell r="D1214" t="str">
            <v>M</v>
          </cell>
        </row>
        <row r="1215">
          <cell r="C1215" t="str">
            <v>CABO DE COBRE NU - 95,00MM2</v>
          </cell>
          <cell r="D1215" t="str">
            <v>M</v>
          </cell>
        </row>
        <row r="1216">
          <cell r="C1216" t="str">
            <v>CABO DE COBRE NU - 120,00MM2</v>
          </cell>
          <cell r="D1216" t="str">
            <v>M</v>
          </cell>
        </row>
        <row r="1217">
          <cell r="C1217" t="str">
            <v>CABO 1;00 MM2 - ISOLAMENTO P/ 0;7 KV - FLEXÍVEL</v>
          </cell>
          <cell r="D1217" t="str">
            <v>M</v>
          </cell>
        </row>
        <row r="1218">
          <cell r="C1218" t="str">
            <v>CABO 1,50 MM2 - ISOLAMENTO P/ 0,7 KV - FLEXÍVEL</v>
          </cell>
          <cell r="D1218" t="str">
            <v>M</v>
          </cell>
        </row>
        <row r="1219">
          <cell r="C1219" t="str">
            <v>CABO 2;50 MM2 - ISOLAMENTO P/ 0;7 KV - FLEXÍVEL</v>
          </cell>
          <cell r="D1219" t="str">
            <v>M</v>
          </cell>
        </row>
        <row r="1220">
          <cell r="C1220" t="str">
            <v>CABO 4;00 MM2 - ISOLAMENTO P/ 0;7 KV - FLEXÍVEL</v>
          </cell>
          <cell r="D1220" t="str">
            <v>M</v>
          </cell>
        </row>
        <row r="1221">
          <cell r="C1221" t="str">
            <v>CABO 6;00 MM2 - ISOLAMENTO P/ 0;7 KV - FLEXÍVEL</v>
          </cell>
          <cell r="D1221" t="str">
            <v>M</v>
          </cell>
        </row>
        <row r="1222">
          <cell r="C1222" t="str">
            <v>CABO DE COBRE FLEXÍVEL, ISOLAÇÃO 750 V NÃO HALOGENADO ANTICHAMA-CLASSE 70°C - 1,5MM2</v>
          </cell>
          <cell r="D1222" t="str">
            <v>M</v>
          </cell>
        </row>
        <row r="1223">
          <cell r="C1223" t="str">
            <v>CABO DE COBRE FLEXÍVEL, ISOLAÇÃO 750 V NÃO HALOGENADO ANTICHAMA-CLASSE 70°C - 2,5MM2</v>
          </cell>
          <cell r="D1223" t="str">
            <v>M</v>
          </cell>
        </row>
        <row r="1224">
          <cell r="C1224" t="str">
            <v>CABO DE COBRE FLEXÍVEL, ISOLAÇÃO 750 V NÃO HALOGENADO ANTICHAMA-CLASSE 70°C - 4,0MM2</v>
          </cell>
          <cell r="D1224" t="str">
            <v>M</v>
          </cell>
        </row>
        <row r="1225">
          <cell r="C1225" t="str">
            <v>CABO DE COBRE FLEXÍVEL, ISOLAÇÃO 750 V NÃO HALOGENADO ANTICHAMA-CLASSE 70°C - 6,0MM2</v>
          </cell>
          <cell r="D1225" t="str">
            <v>M</v>
          </cell>
        </row>
        <row r="1226">
          <cell r="C1226" t="str">
            <v>CABO 1;50 MM2 - ISOLAMENTO P/ 1;0 KV - FLEXÍVEL</v>
          </cell>
          <cell r="D1226" t="str">
            <v>M</v>
          </cell>
        </row>
        <row r="1227">
          <cell r="C1227" t="str">
            <v>CABO 2;50 MM2 - ISOLAMENTO P/ 1;0 KV - FLEXÍVEL</v>
          </cell>
          <cell r="D1227" t="str">
            <v>M</v>
          </cell>
        </row>
        <row r="1228">
          <cell r="C1228" t="str">
            <v>CABO 4;00 MM2 - ISOLAMENTO P/ 1;0 KV - FLEXÍVEL</v>
          </cell>
          <cell r="D1228" t="str">
            <v>M</v>
          </cell>
        </row>
        <row r="1229">
          <cell r="C1229" t="str">
            <v>CABO 6;00 MM2 - ISOLAMENTO P/ 1;0 KV - FLEXÍVEL</v>
          </cell>
          <cell r="D1229" t="str">
            <v>M</v>
          </cell>
        </row>
        <row r="1230">
          <cell r="C1230" t="str">
            <v>FIO TELEFÔNICO INT. TIPO FI-60 TRANÇADO</v>
          </cell>
          <cell r="D1230" t="str">
            <v>M</v>
          </cell>
        </row>
        <row r="1231">
          <cell r="C1231" t="str">
            <v>FIO TELEFÔNICO EXT. TIPO FE-100 PARALELO</v>
          </cell>
          <cell r="D1231" t="str">
            <v>M</v>
          </cell>
        </row>
        <row r="1232">
          <cell r="C1232" t="str">
            <v>CABO MÉDIA TENSÃO 12/20KV - 1X35MM2</v>
          </cell>
          <cell r="D1232" t="str">
            <v>M</v>
          </cell>
        </row>
        <row r="1233">
          <cell r="C1233" t="str">
            <v>CABO</v>
          </cell>
          <cell r="D1233">
            <v>0</v>
          </cell>
        </row>
        <row r="1234">
          <cell r="C1234" t="str">
            <v>CABO FLEXÍVEL PVC 750V - 2 COND.  1,50MM2</v>
          </cell>
          <cell r="D1234" t="str">
            <v>M</v>
          </cell>
        </row>
        <row r="1235">
          <cell r="C1235" t="str">
            <v>CABO FLEXÍVEL PVC 750V - 2 COND.  4,00MM2</v>
          </cell>
          <cell r="D1235" t="str">
            <v>M</v>
          </cell>
        </row>
        <row r="1236">
          <cell r="C1236" t="str">
            <v>CABO FLEXÍVEL PVC 750V - 3 COND.  1,50MM2</v>
          </cell>
          <cell r="D1236" t="str">
            <v>M</v>
          </cell>
        </row>
        <row r="1237">
          <cell r="C1237" t="str">
            <v>CABO FLEXÍVEL PVC 750V - 3 COND.  2,50MM2</v>
          </cell>
          <cell r="D1237" t="str">
            <v>M</v>
          </cell>
        </row>
        <row r="1238">
          <cell r="C1238" t="str">
            <v>CABO FLEXÍVEL PVC 750V - 4 COND.  1,50MM2</v>
          </cell>
          <cell r="D1238" t="str">
            <v>M</v>
          </cell>
        </row>
        <row r="1239">
          <cell r="C1239" t="str">
            <v>CHAVE</v>
          </cell>
          <cell r="D1239">
            <v>0</v>
          </cell>
        </row>
        <row r="1240">
          <cell r="C1240" t="str">
            <v>CHAVE MAGNÉTICA TRIFÁSICA - 220V - 5 HP</v>
          </cell>
          <cell r="D1240" t="str">
            <v>Un</v>
          </cell>
        </row>
        <row r="1241">
          <cell r="C1241" t="str">
            <v>CHAVE NH COM BASE E FUSÍVEIS - 3X125A</v>
          </cell>
          <cell r="D1241" t="str">
            <v>Un</v>
          </cell>
        </row>
        <row r="1242">
          <cell r="C1242" t="str">
            <v>CHAVE NH COM BASE E FUSÍVEIS - 3X250A</v>
          </cell>
          <cell r="D1242" t="str">
            <v>Un</v>
          </cell>
        </row>
        <row r="1243">
          <cell r="C1243" t="str">
            <v>CHAVE NH COM BASE E FUSÍVEIS - 3X400A</v>
          </cell>
          <cell r="D1243" t="str">
            <v>Un</v>
          </cell>
        </row>
        <row r="1244">
          <cell r="C1244" t="str">
            <v>CHAVE NH COM BASE E FUSÍVEIS - 3X630A</v>
          </cell>
          <cell r="D1244" t="str">
            <v>Un</v>
          </cell>
        </row>
        <row r="1245">
          <cell r="C1245" t="str">
            <v>CHAVE SECCIONADORA ROTATIVA - 3X63A (PACCO)</v>
          </cell>
          <cell r="D1245" t="str">
            <v>Un</v>
          </cell>
        </row>
        <row r="1246">
          <cell r="C1246" t="str">
            <v>CHAVE SECCIONADORA ROTATIVA - 3X40A (PACCO)</v>
          </cell>
          <cell r="D1246" t="str">
            <v>Un</v>
          </cell>
        </row>
        <row r="1247">
          <cell r="C1247" t="str">
            <v>CHAVE SECCIONADORA ROTATIVA - 3X16A (PACCO)</v>
          </cell>
          <cell r="D1247" t="str">
            <v>Un</v>
          </cell>
        </row>
        <row r="1248">
          <cell r="C1248" t="str">
            <v>CHAVE SECCIONADORA ROTATIVA - 3X25A (PACCO)</v>
          </cell>
          <cell r="D1248" t="str">
            <v>Un</v>
          </cell>
        </row>
        <row r="1249">
          <cell r="C1249" t="str">
            <v>CHAVE SECCIONADORA TRIP. ABERTURA SOB CARGA - 125A/525V - SEM FUSÍVEIS</v>
          </cell>
          <cell r="D1249" t="str">
            <v>Un</v>
          </cell>
        </row>
        <row r="1250">
          <cell r="C1250" t="str">
            <v>CHAVE SECCIONADORA TRIP. ABERTURA SOB CARGA - 250A/500V - SEM FUSÍVEIS</v>
          </cell>
          <cell r="D1250" t="str">
            <v>Un</v>
          </cell>
        </row>
        <row r="1251">
          <cell r="C1251" t="str">
            <v>CHAVE SECCIONADORA TRIP. ABERTURA SOB CARGA - 400A/500V - SEM FUSÍVEIS</v>
          </cell>
          <cell r="D1251" t="str">
            <v>Un</v>
          </cell>
        </row>
        <row r="1252">
          <cell r="C1252" t="str">
            <v>CHAVE SECCIONADORA TRIP. ABERTURA SOB CARGA - 630A/600V - SEM FUSÍVEIS</v>
          </cell>
          <cell r="D1252" t="str">
            <v>Un</v>
          </cell>
        </row>
        <row r="1253">
          <cell r="C1253" t="str">
            <v>CHAVE SELETORA COM 3 POSIÇÕES - 10 A</v>
          </cell>
          <cell r="D1253" t="str">
            <v>Un</v>
          </cell>
        </row>
        <row r="1254">
          <cell r="C1254" t="str">
            <v>CHAVE SECCIONADORA TRIP. ABERTURA SOB CARGA-SECA-250A/600V</v>
          </cell>
          <cell r="D1254" t="str">
            <v>Un</v>
          </cell>
        </row>
        <row r="1255">
          <cell r="C1255" t="str">
            <v>CHAVE SECCIONADORA TRIP. ABERTURA SOB CARGA-SECA-400A/600V</v>
          </cell>
          <cell r="D1255" t="str">
            <v>Un</v>
          </cell>
        </row>
        <row r="1256">
          <cell r="C1256" t="str">
            <v>CHAVE SECCIONADORA TRIP. ABERTURA SOB CARGA-SECA-630A/600V</v>
          </cell>
          <cell r="D1256" t="str">
            <v>Un</v>
          </cell>
        </row>
        <row r="1257">
          <cell r="C1257" t="str">
            <v>BASES E FUSIVEIS</v>
          </cell>
          <cell r="D1257">
            <v>0</v>
          </cell>
        </row>
        <row r="1258">
          <cell r="C1258" t="str">
            <v>FUSÍVEL TIPO NH00 - 125A</v>
          </cell>
          <cell r="D1258" t="str">
            <v>Un</v>
          </cell>
        </row>
        <row r="1259">
          <cell r="C1259" t="str">
            <v>FUSÍVEL TIPO NH1 - 250 A</v>
          </cell>
          <cell r="D1259" t="str">
            <v>Un</v>
          </cell>
        </row>
        <row r="1260">
          <cell r="C1260" t="str">
            <v>FUSÍVEL TIPO NH2 - 400A</v>
          </cell>
          <cell r="D1260" t="str">
            <v>Un</v>
          </cell>
        </row>
        <row r="1261">
          <cell r="C1261" t="str">
            <v>FUSÍVEL TIPO NH1 - 200A</v>
          </cell>
          <cell r="D1261" t="str">
            <v>Un</v>
          </cell>
        </row>
        <row r="1262">
          <cell r="C1262" t="str">
            <v>FUSÍVEL TIPO NH2 - 355A</v>
          </cell>
          <cell r="D1262" t="str">
            <v>Un</v>
          </cell>
        </row>
        <row r="1263">
          <cell r="C1263" t="str">
            <v>FUSÍVEL TIPO NH3 - 630A</v>
          </cell>
          <cell r="D1263" t="str">
            <v>Un</v>
          </cell>
        </row>
        <row r="1264">
          <cell r="C1264" t="str">
            <v>FUSÍVEL TIPO NH4 - 800/1250A</v>
          </cell>
          <cell r="D1264" t="str">
            <v>Un</v>
          </cell>
        </row>
        <row r="1265">
          <cell r="C1265" t="str">
            <v>FUSÍVEL TIPO DIAZED - RÁPIDO RETARDO - 2X25A</v>
          </cell>
          <cell r="D1265" t="str">
            <v>Un</v>
          </cell>
        </row>
        <row r="1266">
          <cell r="C1266" t="str">
            <v>FUSÍVEL TIPO DIAZED - RÁPIDO RETARDO - 35/63A</v>
          </cell>
          <cell r="D1266" t="str">
            <v>Un</v>
          </cell>
        </row>
        <row r="1267">
          <cell r="C1267" t="str">
            <v>BASE PARA FUSÍVEIS DIAZED - 2/25A</v>
          </cell>
          <cell r="D1267" t="str">
            <v>Un</v>
          </cell>
        </row>
        <row r="1268">
          <cell r="C1268" t="str">
            <v>BASE PARA FUSÍVEIS DIAZED - 35/63A</v>
          </cell>
          <cell r="D1268" t="str">
            <v>Un</v>
          </cell>
        </row>
        <row r="1269">
          <cell r="C1269" t="str">
            <v>BASE PARA FUSÍVEIS NH - 125A</v>
          </cell>
          <cell r="D1269" t="str">
            <v>Un</v>
          </cell>
        </row>
        <row r="1270">
          <cell r="C1270" t="str">
            <v>BASE PARA FUSÍVEIS NH - 250A</v>
          </cell>
          <cell r="D1270" t="str">
            <v>Un</v>
          </cell>
        </row>
        <row r="1271">
          <cell r="C1271" t="str">
            <v>BASE PARA FUSÍVEIS NH - 400A</v>
          </cell>
          <cell r="D1271" t="str">
            <v>Un</v>
          </cell>
        </row>
        <row r="1272">
          <cell r="C1272" t="str">
            <v>BASE PARA FUSÍVEIS NH TAM 03 - 425/630A</v>
          </cell>
          <cell r="D1272" t="str">
            <v>Un</v>
          </cell>
        </row>
        <row r="1273">
          <cell r="C1273" t="str">
            <v>BASE PARA FUSÍVEIS NH TAM 04 - 800/1250A</v>
          </cell>
          <cell r="D1273" t="str">
            <v>Un</v>
          </cell>
        </row>
        <row r="1274">
          <cell r="C1274" t="str">
            <v>ISOLADOR DE POLIÉSTER INTERNO BAIXA TENSÃO - (15X20)MM</v>
          </cell>
          <cell r="D1274" t="str">
            <v>Un</v>
          </cell>
        </row>
        <row r="1275">
          <cell r="C1275" t="str">
            <v>ISOLADOR DE POLIÉSTER INTERNO BAIXA TENSÃO - (40X50)MM</v>
          </cell>
          <cell r="D1275" t="str">
            <v>Un</v>
          </cell>
        </row>
        <row r="1276">
          <cell r="C1276" t="str">
            <v>ISOLADOR DE POLIÉSTER INTERNO BAIXA TENSÃO - (60X60)MM</v>
          </cell>
          <cell r="D1276" t="str">
            <v>Un</v>
          </cell>
        </row>
        <row r="1277">
          <cell r="C1277" t="str">
            <v>ISOLADOR DE POLIÉSTER INTERNO BAIXA TENSÃO - (60X75)MM</v>
          </cell>
          <cell r="D1277" t="str">
            <v>Un</v>
          </cell>
        </row>
        <row r="1278">
          <cell r="C1278" t="str">
            <v>BARRAMENTO</v>
          </cell>
          <cell r="D1278">
            <v>0</v>
          </cell>
        </row>
        <row r="1279">
          <cell r="C1279" t="str">
            <v>BARRA DE COBRE ELETROLÍTICO CHATA MED. 1/4"X1/16" (6,35X1,58MM)</v>
          </cell>
          <cell r="D1279" t="str">
            <v>M</v>
          </cell>
        </row>
        <row r="1280">
          <cell r="C1280" t="str">
            <v>BARRA DE COBRE ELETROLÍTICO CHATA MED. 3/8"X3/32" (9,52X2,38MM)</v>
          </cell>
          <cell r="D1280" t="str">
            <v>M</v>
          </cell>
        </row>
        <row r="1281">
          <cell r="C1281" t="str">
            <v>BARRAMENTO DE COBRE PARA 100A - 15X3MM</v>
          </cell>
          <cell r="D1281" t="str">
            <v>M</v>
          </cell>
        </row>
        <row r="1282">
          <cell r="C1282" t="str">
            <v>BARRAMENTO DE COBRE PARA 150A - 20X4MM</v>
          </cell>
          <cell r="D1282" t="str">
            <v>M</v>
          </cell>
        </row>
        <row r="1283">
          <cell r="C1283" t="str">
            <v>BARRAMENTO DE COBRE PARA 200A - 25X4MM</v>
          </cell>
          <cell r="D1283" t="str">
            <v>M</v>
          </cell>
        </row>
        <row r="1284">
          <cell r="C1284" t="str">
            <v>BARRAMENTO DE COBRE PARA 400A - 40X7MM</v>
          </cell>
          <cell r="D1284" t="str">
            <v>M</v>
          </cell>
        </row>
        <row r="1285">
          <cell r="C1285" t="str">
            <v>BARRAMENTO DE COBRE PARA 600A - 7X60MM</v>
          </cell>
          <cell r="D1285" t="str">
            <v>M</v>
          </cell>
        </row>
        <row r="1286">
          <cell r="C1286" t="str">
            <v>BARRAMENTO DE COBRE PARA 800A - 10X80MM</v>
          </cell>
          <cell r="D1286" t="str">
            <v>M</v>
          </cell>
        </row>
        <row r="1287">
          <cell r="C1287" t="str">
            <v>BARRAMENTO DE COBRE PARA 1000A - 10X100MM</v>
          </cell>
          <cell r="D1287" t="str">
            <v>M</v>
          </cell>
        </row>
        <row r="1288">
          <cell r="C1288" t="str">
            <v>BARRAMENTO DE COBRE PARA 1200A - 9,5X127MM</v>
          </cell>
          <cell r="D1288" t="str">
            <v>M</v>
          </cell>
        </row>
        <row r="1289">
          <cell r="C1289" t="str">
            <v>BARRA DE COBRE ELETROLÍTICO CHATA MED. 6"X3/8" (152X9,52MM)</v>
          </cell>
          <cell r="D1289" t="str">
            <v>M</v>
          </cell>
        </row>
        <row r="1290">
          <cell r="C1290" t="str">
            <v>INSUMOS BÁSICOS</v>
          </cell>
          <cell r="D1290">
            <v>0</v>
          </cell>
        </row>
        <row r="1291">
          <cell r="C1291" t="str">
            <v>DISJUNTOR DE PROTEÇÃO DIFERENCIAL RESIDUAL - 30MA/230V - 2 PÓLOS - 16A</v>
          </cell>
          <cell r="D1291" t="str">
            <v>Un</v>
          </cell>
        </row>
        <row r="1292">
          <cell r="C1292" t="str">
            <v>DISJUNTOR DE PROTEÇÃO DIFERENCIAL RESIDUAL - 30MA/230V - 2 PÓLOS - 20A</v>
          </cell>
          <cell r="D1292" t="str">
            <v>Un</v>
          </cell>
        </row>
        <row r="1293">
          <cell r="C1293" t="str">
            <v>DISJUNTOR DE PROTEÇÃO DIFERENCIAL RESIDUAL - 30MA/240V - 2 PÓLOS  - 25A</v>
          </cell>
          <cell r="D1293" t="str">
            <v>Un</v>
          </cell>
        </row>
        <row r="1294">
          <cell r="C1294" t="str">
            <v>DISJUNTOR DE PROTEÇÃO DIFERENCIAL RESIDUAL - 30MA/230V - 2 PÓLOS - 32A</v>
          </cell>
          <cell r="D1294" t="str">
            <v>Un</v>
          </cell>
        </row>
        <row r="1295">
          <cell r="C1295" t="str">
            <v>DISJUNTOR DE PROTEÇÃO DIFERENCIAL RESIDUAL - 30MA/240V - 2 PÓLOS - 40A</v>
          </cell>
          <cell r="D1295" t="str">
            <v>Un</v>
          </cell>
        </row>
        <row r="1296">
          <cell r="C1296" t="str">
            <v>DISJUNTOR DE PROTEÇÃO DIFERENCIAL RESIDUAL - 30MA/240V - 2 PÓLOS - 63 A</v>
          </cell>
          <cell r="D1296" t="str">
            <v>Un</v>
          </cell>
        </row>
        <row r="1297">
          <cell r="C1297" t="str">
            <v>DISJUNTOR DE PROTEÇÃO DIFERENCIAL RESIDUAL - 30MA/240V - 3 PÓLOS - 63A</v>
          </cell>
          <cell r="D1297" t="str">
            <v>Un</v>
          </cell>
        </row>
        <row r="1298">
          <cell r="C1298" t="str">
            <v>INTERRUPTOR DIFERENCIAL 4P - 30MA/380V - 40A</v>
          </cell>
          <cell r="D1298" t="str">
            <v>Un</v>
          </cell>
        </row>
        <row r="1299">
          <cell r="C1299" t="str">
            <v>INTERRUPTOR DIFERENCIAL 2P - 30 MA / 220/240V - 63A</v>
          </cell>
          <cell r="D1299" t="str">
            <v>Un</v>
          </cell>
        </row>
        <row r="1300">
          <cell r="C1300" t="str">
            <v>INTERRUPTOR DIFERENCIAL 4P - 30MA/380V - 63A</v>
          </cell>
          <cell r="D1300" t="str">
            <v>Un</v>
          </cell>
        </row>
        <row r="1301">
          <cell r="C1301" t="str">
            <v>INTERRUPTOR DIFERENCIAL 4P - 30MA/380V - 80A</v>
          </cell>
          <cell r="D1301" t="str">
            <v>Un</v>
          </cell>
        </row>
        <row r="1302">
          <cell r="C1302" t="str">
            <v>INTERRUPTOR DIFERENCIAL 4P - 30MA/380V - 100A</v>
          </cell>
          <cell r="D1302" t="str">
            <v>Un</v>
          </cell>
        </row>
        <row r="1303">
          <cell r="C1303" t="str">
            <v>INTERRUPTOR DIFERENCIAL 4P - 30MA/380V - 125A</v>
          </cell>
          <cell r="D1303" t="str">
            <v>Un</v>
          </cell>
        </row>
        <row r="1304">
          <cell r="C1304" t="str">
            <v>INTERRUPTOR DIFERENCIAL 4P - 100MA/380V - 125A</v>
          </cell>
          <cell r="D1304" t="str">
            <v>Un</v>
          </cell>
        </row>
        <row r="1305">
          <cell r="C1305" t="str">
            <v>INTERRUPTOR DIFERENCIAL 4P - 300MA/380V - 63A</v>
          </cell>
          <cell r="D1305" t="str">
            <v>Un</v>
          </cell>
        </row>
        <row r="1306">
          <cell r="C1306" t="str">
            <v>INTERRUPTOR DIFERENCIAL 4P - 300MA/380V - 80A</v>
          </cell>
          <cell r="D1306" t="str">
            <v>Un</v>
          </cell>
        </row>
        <row r="1307">
          <cell r="C1307" t="str">
            <v>INTERRUPTOR DIFERENCIAL 4P - 300MA/380V - 100A</v>
          </cell>
          <cell r="D1307" t="str">
            <v>Un</v>
          </cell>
        </row>
        <row r="1308">
          <cell r="C1308" t="str">
            <v>INTERRUPTOR DIFERENCIAL 4P - 300MA/380V - 125A</v>
          </cell>
          <cell r="D1308" t="str">
            <v>Un</v>
          </cell>
        </row>
        <row r="1309">
          <cell r="C1309" t="str">
            <v>INTERRUPTOR DIFERENCIAL 4P - 500MA/380V - 63A</v>
          </cell>
          <cell r="D1309" t="str">
            <v>Un</v>
          </cell>
        </row>
        <row r="1310">
          <cell r="C1310" t="str">
            <v>INTERRUPTOR DIFERENCIAL 4P - 500MA/380V - 125A</v>
          </cell>
          <cell r="D1310" t="str">
            <v>Un</v>
          </cell>
        </row>
        <row r="1311">
          <cell r="C1311" t="str">
            <v>DISJUNTORES</v>
          </cell>
          <cell r="D1311">
            <v>0</v>
          </cell>
        </row>
        <row r="1312">
          <cell r="C1312" t="str">
            <v>DISJUNTOR TERMOMAGNÉTICO -INDUSTRIAL DE BAIXA TENSÃO (NEMA) BIPOLAR DE 15A</v>
          </cell>
          <cell r="D1312" t="str">
            <v>Un</v>
          </cell>
        </row>
        <row r="1313">
          <cell r="C1313" t="str">
            <v>MINI DISJUNTOR - TIPO EUROPEU (IEC) - UNIPOLAR DE 6/25A</v>
          </cell>
          <cell r="D1313" t="str">
            <v>Un</v>
          </cell>
        </row>
        <row r="1314">
          <cell r="C1314" t="str">
            <v>MINI DISJUNTOR - TIPO EUROPEU (IEC) - UNIPOLAR DE 32/50A</v>
          </cell>
          <cell r="D1314" t="str">
            <v>Un</v>
          </cell>
        </row>
        <row r="1315">
          <cell r="C1315" t="str">
            <v>MINI DISJUNTOR - TIPO EUROPEU (IEC) - BIPOLAR DE 6/25A</v>
          </cell>
          <cell r="D1315" t="str">
            <v>Un</v>
          </cell>
        </row>
        <row r="1316">
          <cell r="C1316" t="str">
            <v>MINI DISJUNTOR - TIPO EUROPEU (IEC) - BIPOLAR DE 32/50A</v>
          </cell>
          <cell r="D1316" t="str">
            <v>Un</v>
          </cell>
        </row>
        <row r="1317">
          <cell r="C1317" t="str">
            <v>MINI DISJUNTOR - TIPO EUROPEU (IEC) - TRIPOLAR DE 6/25A</v>
          </cell>
          <cell r="D1317" t="str">
            <v>Un</v>
          </cell>
        </row>
        <row r="1318">
          <cell r="C1318" t="str">
            <v>MINI DISJUNTOR - TIPO EUROPEU (IEC) - TRIPOLAR DE 32/50A</v>
          </cell>
          <cell r="D1318" t="str">
            <v>Un</v>
          </cell>
        </row>
        <row r="1319">
          <cell r="C1319" t="str">
            <v>DISJUNTOR DE POTÊNCIA BAIXA TENSÃO TRIP. A SECO 600V-1600A</v>
          </cell>
          <cell r="D1319" t="str">
            <v>Un</v>
          </cell>
        </row>
        <row r="1320">
          <cell r="C1320" t="str">
            <v>DISJUNTOR DE POTÊNCIA BAIXA TENSÃO TRIP. A SECO 600V-2500A</v>
          </cell>
          <cell r="D1320" t="str">
            <v>Un</v>
          </cell>
        </row>
        <row r="1321">
          <cell r="C1321" t="str">
            <v>DISJUNTOR DE POTÊNCIA BAIXA TENSÃO TRIP. A SECO 600V-1000A</v>
          </cell>
          <cell r="D1321" t="str">
            <v>Un</v>
          </cell>
        </row>
        <row r="1322">
          <cell r="C1322" t="str">
            <v>DISJUNTOR DE POTÊNCIA BAIXA TENSÃO TRIP. A SECO 600V-800A</v>
          </cell>
          <cell r="D1322" t="str">
            <v>Un</v>
          </cell>
        </row>
        <row r="1323">
          <cell r="C1323" t="str">
            <v>DISJUNTOR DE POTÊNCIA BAIXA TENSÃO TRIP. A SECO 600V-1250A</v>
          </cell>
          <cell r="D1323" t="str">
            <v>Un</v>
          </cell>
        </row>
        <row r="1324">
          <cell r="C1324" t="str">
            <v>DISJUNTOR DE POTÊNCIA BAIXA TENSÃO TRIP. A SECO 600V-2000A</v>
          </cell>
          <cell r="D1324" t="str">
            <v>Un</v>
          </cell>
        </row>
        <row r="1325">
          <cell r="C1325" t="str">
            <v>DISJUNTOR DE POTÊNCIA BAIXA TENSÃO TRIP. A SECO 600V-3200A</v>
          </cell>
          <cell r="D1325" t="str">
            <v>Un</v>
          </cell>
        </row>
        <row r="1326">
          <cell r="C1326" t="str">
            <v>DISJUNTOR CX. MOLD. BIP. - DISP. TERMOMAG. AJUST. - 100A</v>
          </cell>
          <cell r="D1326" t="str">
            <v>Un</v>
          </cell>
        </row>
        <row r="1327">
          <cell r="C1327" t="str">
            <v>DISJUNTOR CX. MOLD. BIP. - DISP. TERMOMAG. AJUST. - 150A</v>
          </cell>
          <cell r="D1327" t="str">
            <v>Un</v>
          </cell>
        </row>
        <row r="1328">
          <cell r="C1328" t="str">
            <v>DISJUNTOR CX. MOLD. BIP. - DISP. TERMOMAG. AJUST. - 200A</v>
          </cell>
          <cell r="D1328" t="str">
            <v>Un</v>
          </cell>
        </row>
        <row r="1329">
          <cell r="C1329" t="str">
            <v>DISJUNTOR CX. MOLD. BIP. - DISP. TERMOMAG. AJUST. - 250A</v>
          </cell>
          <cell r="D1329" t="str">
            <v>Un</v>
          </cell>
        </row>
        <row r="1330">
          <cell r="C1330" t="str">
            <v>DISJUNTOR CX. MOLD. TRIP. - DISP. TERMOMAG. AJUST. - 100A</v>
          </cell>
          <cell r="D1330" t="str">
            <v>Un</v>
          </cell>
        </row>
        <row r="1331">
          <cell r="C1331" t="str">
            <v>DISJUNTOR CX. MOLD. TRIP. - DISP. TERMOMAG. AJUST. - 125A</v>
          </cell>
          <cell r="D1331" t="str">
            <v>Un</v>
          </cell>
        </row>
        <row r="1332">
          <cell r="C1332" t="str">
            <v>DISJUNTOR CX. MOLD. TRIP. - DISP. TERMOMAG. AJUST. - 150A</v>
          </cell>
          <cell r="D1332" t="str">
            <v>Un</v>
          </cell>
        </row>
        <row r="1333">
          <cell r="C1333" t="str">
            <v>DISJUNTOR CX. MOLD. TRIP. - DISP. TERMOMAG. AJUST. - 200A</v>
          </cell>
          <cell r="D1333" t="str">
            <v>Un</v>
          </cell>
        </row>
        <row r="1334">
          <cell r="C1334" t="str">
            <v>DISJUNTOR CX. MOLD. TRIP. - DISP. TERMOMAG. AJUST. - 250A</v>
          </cell>
          <cell r="D1334" t="str">
            <v>Un</v>
          </cell>
        </row>
        <row r="1335">
          <cell r="C1335" t="str">
            <v>DISJUNTOR CX. MOLD. TRIP. - DISP. TERMOMAG. AJUST. - 300A</v>
          </cell>
          <cell r="D1335" t="str">
            <v>Un</v>
          </cell>
        </row>
        <row r="1336">
          <cell r="C1336" t="str">
            <v>DISJUNTOR CX. MOLD. TRIP. - DISP. TERMOMAG. AJUST. - 400A</v>
          </cell>
          <cell r="D1336" t="str">
            <v>Un</v>
          </cell>
        </row>
        <row r="1337">
          <cell r="C1337" t="str">
            <v>DISJUNTOR CX. MOLD. TRIP. - DISP. TERMOMAG. AJUST. - 450A</v>
          </cell>
          <cell r="D1337" t="str">
            <v>Un</v>
          </cell>
        </row>
        <row r="1338">
          <cell r="C1338" t="str">
            <v>DISJUNTOR CX. MOLD. TRIP. - DISP. TERMOMAG. AJUST. - 630A</v>
          </cell>
          <cell r="D1338" t="str">
            <v>Un</v>
          </cell>
        </row>
        <row r="1339">
          <cell r="C1339" t="str">
            <v>COMPONENTES DE PAINEIS</v>
          </cell>
          <cell r="D1339">
            <v>0</v>
          </cell>
        </row>
        <row r="1340">
          <cell r="C1340" t="str">
            <v>VOLTÍMETRO 250V - 96X96MM</v>
          </cell>
          <cell r="D1340" t="str">
            <v>Un</v>
          </cell>
        </row>
        <row r="1341">
          <cell r="C1341" t="str">
            <v>SINALIZADOR LUMINOSO COM LÂMPADA LED, 220V - 22MM</v>
          </cell>
          <cell r="D1341" t="str">
            <v>Un</v>
          </cell>
        </row>
        <row r="1342">
          <cell r="C1342" t="str">
            <v>SINALIZADOR LUMINOSO COM LÂMPADA LED, 220V - 30MM</v>
          </cell>
          <cell r="D1342" t="str">
            <v>Un</v>
          </cell>
        </row>
        <row r="1343">
          <cell r="C1343" t="str">
            <v>CONTATOR TRIPOLAR 220V - 12A - COM CONTATOS AUXILIARES DE DOIS PARES</v>
          </cell>
          <cell r="D1343" t="str">
            <v>Un</v>
          </cell>
        </row>
        <row r="1344">
          <cell r="C1344" t="str">
            <v>CONTATOR TRIPOLAR 220V - 25A - COM CONTATOS AUXILIARES DE DOIS PARES</v>
          </cell>
          <cell r="D1344" t="str">
            <v>Un</v>
          </cell>
        </row>
        <row r="1345">
          <cell r="C1345" t="str">
            <v>CONTATOR TRIPOLAR 220V - 40A - COM CONTATOS AUXILIARES DE DOIS PARES</v>
          </cell>
          <cell r="D1345" t="str">
            <v>Un</v>
          </cell>
        </row>
        <row r="1346">
          <cell r="C1346" t="str">
            <v>CONTATOR TRIPOLAR 220V - 65A - COM CONTATOS AUXILIARES DE DOIS PARES</v>
          </cell>
          <cell r="D1346" t="str">
            <v>Un</v>
          </cell>
        </row>
        <row r="1347">
          <cell r="C1347" t="str">
            <v>RELÉ BIMETÁLICO SOBRECARGA AJUSTE 06 - 12,50A</v>
          </cell>
          <cell r="D1347" t="str">
            <v>Un</v>
          </cell>
        </row>
        <row r="1348">
          <cell r="C1348" t="str">
            <v>RELÉ BIMETÁLICO SOBRECARGA AJUSTE 16 - 25A</v>
          </cell>
          <cell r="D1348" t="str">
            <v>Un</v>
          </cell>
        </row>
        <row r="1349">
          <cell r="C1349" t="str">
            <v>RELÉ BIMETÁLICO SOBRECARGA AJUSTE 25 - 40A</v>
          </cell>
          <cell r="D1349" t="str">
            <v>Un</v>
          </cell>
        </row>
        <row r="1350">
          <cell r="C1350" t="str">
            <v>RELÉ DE TEMPO ELETRÔNICO AJUSTE 6 - 60S</v>
          </cell>
          <cell r="D1350" t="str">
            <v>Un</v>
          </cell>
        </row>
        <row r="1351">
          <cell r="C1351" t="str">
            <v>SUPORTE DE FIXAÇÃO PARA 2 DISJUNTORES GERAL</v>
          </cell>
          <cell r="D1351" t="str">
            <v>Un</v>
          </cell>
        </row>
        <row r="1352">
          <cell r="C1352" t="str">
            <v>TRAVA PARA DISJUNTOR - UM CADEADO</v>
          </cell>
          <cell r="D1352" t="str">
            <v>Un</v>
          </cell>
        </row>
        <row r="1353">
          <cell r="C1353" t="str">
            <v>DISPOSITIVO DE PROTEÇÃO CONTRA SURTOS ELÉTRICOS-275V / 15A</v>
          </cell>
          <cell r="D1353" t="str">
            <v>Un</v>
          </cell>
        </row>
        <row r="1354">
          <cell r="C1354" t="str">
            <v>CAIXAS DE PASSAGEM E CONDULETES</v>
          </cell>
          <cell r="D1354">
            <v>0</v>
          </cell>
        </row>
        <row r="1355">
          <cell r="C1355" t="str">
            <v>CAIXA DE FERRO ESTAMPADO - 3"X3"</v>
          </cell>
          <cell r="D1355" t="str">
            <v>Un</v>
          </cell>
        </row>
        <row r="1356">
          <cell r="C1356" t="str">
            <v>CAIXA DE FERRO ESTAMPADO - 4"X4"</v>
          </cell>
          <cell r="D1356" t="str">
            <v>Un</v>
          </cell>
        </row>
        <row r="1357">
          <cell r="C1357" t="str">
            <v>CAIXA DE FERRO ESTAMPADO - 4"X2"</v>
          </cell>
          <cell r="D1357" t="str">
            <v>Un</v>
          </cell>
        </row>
        <row r="1358">
          <cell r="C1358" t="str">
            <v>CAIXA DE PASSAGEM EM CHAPA DE AÇO ESMALTADO N. 20 FUNDO MÓVEL - 2"</v>
          </cell>
          <cell r="D1358" t="str">
            <v>Un</v>
          </cell>
        </row>
        <row r="1359">
          <cell r="C1359" t="str">
            <v>CAIXA ALUMÍNIO 10X10CM - ALTA -  TAMPA LATÃO - P/ TOMADAS</v>
          </cell>
          <cell r="D1359" t="str">
            <v>Un</v>
          </cell>
        </row>
        <row r="1360">
          <cell r="C1360" t="str">
            <v>CAIXA DE PASSAGEM E LIGAÇÃO EM PVC 7,5 X 7,5 X 5,0CM (3"X3") SEM PLACA</v>
          </cell>
          <cell r="D1360" t="str">
            <v>Un</v>
          </cell>
        </row>
        <row r="1361">
          <cell r="C1361" t="str">
            <v>CAIXA DE PASSAGEM E LIGAÇÃO EM PVC OCTOGONAL FUNDO MÓVEL 10 X10CM</v>
          </cell>
          <cell r="D1361" t="str">
            <v>Un</v>
          </cell>
        </row>
        <row r="1362">
          <cell r="C1362" t="str">
            <v>CAIXA DE PVC 10 X10 X 5CM</v>
          </cell>
          <cell r="D1362" t="str">
            <v>Un</v>
          </cell>
        </row>
        <row r="1363">
          <cell r="C1363" t="str">
            <v>CAIXA DE PVC 10 X 5 X 5CM</v>
          </cell>
          <cell r="D1363" t="str">
            <v>Un</v>
          </cell>
        </row>
        <row r="1364">
          <cell r="C1364" t="str">
            <v>CAIXA DE PASSAGEM EM CHAPA METÁLICA DE SOBREPOR COM PORTA E FECHADURA -40X40X15CM- USO PARA TELEFONIA, PADRÃO TELEBRAS</v>
          </cell>
          <cell r="D1364" t="str">
            <v>Un</v>
          </cell>
        </row>
        <row r="1365">
          <cell r="C1365" t="str">
            <v>CAIXA DE PASSAGEM EM CHAPA METÁLICA DE SOBREPOR C/ PORTA E FECHADURA - 50X50X15CM - USO P/ TELEFONIA, PADRÃO TELEBRAS</v>
          </cell>
          <cell r="D1365" t="str">
            <v>Un</v>
          </cell>
        </row>
        <row r="1366">
          <cell r="C1366" t="str">
            <v>CAIXA DE PAS. TAMP. PARAF. - 20X20X10CM</v>
          </cell>
          <cell r="D1366" t="str">
            <v>Un</v>
          </cell>
        </row>
        <row r="1367">
          <cell r="C1367" t="str">
            <v>CAIXA DE PASSAGEM EM CHAPA DE AÇO DE SOBREPOR COM TAMPA APARAFUSADA - MED. (30X30X12)CM</v>
          </cell>
          <cell r="D1367" t="str">
            <v>Un</v>
          </cell>
        </row>
        <row r="1368">
          <cell r="C1368" t="str">
            <v>CAIXA DE PASSAGEM EM CHAPA DE AÇO DE SOBREPOR COM TAMPA APARAFUSADA - MED. (40X40X15)CM</v>
          </cell>
          <cell r="D1368" t="str">
            <v>Un</v>
          </cell>
        </row>
        <row r="1369">
          <cell r="C1369" t="str">
            <v>CAIXA DE PASSAGEM EM ALUMÍNIO COM TAMPA E VEDAÇÃO 20 X 20 CM</v>
          </cell>
          <cell r="D1369" t="str">
            <v>Un</v>
          </cell>
        </row>
        <row r="1370">
          <cell r="C1370" t="str">
            <v>CAIXA DE PASSAGEM EM ALUMÍNIO COM TAMPA E VEDAÇÃO 30 X 30 CM</v>
          </cell>
          <cell r="D1370" t="str">
            <v>Un</v>
          </cell>
        </row>
        <row r="1371">
          <cell r="C1371" t="str">
            <v>CAIXA DE PASSAGEM EM ALUMÍNIO COM TAMPA E VEDAÇÃO 40 X 40 CM</v>
          </cell>
          <cell r="D1371" t="str">
            <v>Un</v>
          </cell>
        </row>
        <row r="1372">
          <cell r="C1372" t="str">
            <v>CAIXA DE PASSAGEM E TAMPA PRÉ-MOLDADAS EM CONCRETO 20 X 20 CM</v>
          </cell>
          <cell r="D1372" t="str">
            <v>Un</v>
          </cell>
        </row>
        <row r="1373">
          <cell r="C1373" t="str">
            <v>CAIXA DE PASSAGEM E TAMPA PRÉ-MOLDADAS EM CONCRETO 30 X 30 CM</v>
          </cell>
          <cell r="D1373" t="str">
            <v>Un</v>
          </cell>
        </row>
        <row r="1374">
          <cell r="C1374" t="str">
            <v>CAIXA DE PASSAGEM E TAMPA PRÉ-MOLDADAS EM CONCRETO 40 X 40 CM</v>
          </cell>
          <cell r="D1374" t="str">
            <v>Un</v>
          </cell>
        </row>
        <row r="1375">
          <cell r="C1375" t="str">
            <v>CAIXA DE PASSAGEM E TAMPA PRÉ-MOLDADAS EM CONCRETO 50 X 50 CM</v>
          </cell>
          <cell r="D1375" t="str">
            <v>Un</v>
          </cell>
        </row>
        <row r="1376">
          <cell r="C1376" t="str">
            <v>CAIXA DE PASSAGEM E TAMPA PRÉ-MOLDADAS EM CONCRETO 60 X 60 CM</v>
          </cell>
          <cell r="D1376" t="str">
            <v>Un</v>
          </cell>
        </row>
        <row r="1377">
          <cell r="C1377" t="str">
            <v>CAIXA DE PASSAGEM E TAMPA PRÉ-MOLDADAS EM CONCRETO 100 X 100 CM</v>
          </cell>
          <cell r="D1377" t="str">
            <v>Un</v>
          </cell>
        </row>
        <row r="1378">
          <cell r="C1378" t="str">
            <v>CONDULETE CORPO DUPLO; INCLUSIVE TAMPA - 3/4"</v>
          </cell>
          <cell r="D1378" t="str">
            <v>Un</v>
          </cell>
        </row>
        <row r="1379">
          <cell r="C1379" t="str">
            <v>CONDULETE DE ALUMÍNIO TIPO C COM TAMPA - 1/2"</v>
          </cell>
          <cell r="D1379" t="str">
            <v>Un</v>
          </cell>
        </row>
        <row r="1380">
          <cell r="C1380" t="str">
            <v>CONDULETE DE ALUMÍNIO TIPO C COM TAMPA - 3/4"</v>
          </cell>
          <cell r="D1380" t="str">
            <v>Un</v>
          </cell>
        </row>
        <row r="1381">
          <cell r="C1381" t="str">
            <v>CONDULETE DE ALUMÍNIO TIPO C COM TAMPA - 1"</v>
          </cell>
          <cell r="D1381" t="str">
            <v>Un</v>
          </cell>
        </row>
        <row r="1382">
          <cell r="C1382" t="str">
            <v>CONDULETE DE ALUMÍNIO TIPO C COM TAMPA - 1 1/4"</v>
          </cell>
          <cell r="D1382" t="str">
            <v>Un</v>
          </cell>
        </row>
        <row r="1383">
          <cell r="C1383" t="str">
            <v>CONDULETE DE ALUMÍNIO TIPO C COM TAMPA - 1 1/2"</v>
          </cell>
          <cell r="D1383" t="str">
            <v>Un</v>
          </cell>
        </row>
        <row r="1384">
          <cell r="C1384" t="str">
            <v>CONDULETE DE ALUMÍNIO TIPO C COM TAMPA - 2"</v>
          </cell>
          <cell r="D1384" t="str">
            <v>Un</v>
          </cell>
        </row>
        <row r="1385">
          <cell r="C1385" t="str">
            <v>CONDULETE DE ALUMÍNIO TIPO C COM TAMPA - 2 1/2"</v>
          </cell>
          <cell r="D1385" t="str">
            <v>Un</v>
          </cell>
        </row>
        <row r="1386">
          <cell r="C1386" t="str">
            <v>CONDULETE DE ALUMÍNIO TIPO C COM TAMPA - 3"</v>
          </cell>
          <cell r="D1386" t="str">
            <v>Un</v>
          </cell>
        </row>
        <row r="1387">
          <cell r="C1387" t="str">
            <v>CONDULETE DE ALUMÍNIO TIPO C COM TAMPA - 4"</v>
          </cell>
          <cell r="D1387" t="str">
            <v>Un</v>
          </cell>
        </row>
        <row r="1388">
          <cell r="C1388" t="str">
            <v>CONDULETE DE PVC COM TAMPA - 3/4"</v>
          </cell>
          <cell r="D1388" t="str">
            <v>Un</v>
          </cell>
        </row>
        <row r="1389">
          <cell r="C1389" t="str">
            <v>ELETROFERRAGENS</v>
          </cell>
          <cell r="D1389">
            <v>0</v>
          </cell>
        </row>
        <row r="1390">
          <cell r="C1390" t="str">
            <v>PERFILADO LISO CHAPA 14 - 19X38MM</v>
          </cell>
          <cell r="D1390" t="str">
            <v>M</v>
          </cell>
        </row>
        <row r="1391">
          <cell r="C1391" t="str">
            <v>PERFILADO LISO CHAPA 14 - 38X38MM</v>
          </cell>
          <cell r="D1391" t="str">
            <v>M</v>
          </cell>
        </row>
        <row r="1392">
          <cell r="C1392" t="str">
            <v>PERFILADO LISO CHAPA 14 - 38X76MM</v>
          </cell>
          <cell r="D1392" t="str">
            <v>M</v>
          </cell>
        </row>
        <row r="1393">
          <cell r="C1393" t="str">
            <v>PERFILADO PERFURADO CHAPA 14 - 19X38MM</v>
          </cell>
          <cell r="D1393" t="str">
            <v>M</v>
          </cell>
        </row>
        <row r="1394">
          <cell r="C1394" t="str">
            <v>PERFILADO PERFURADO CHAPA 14 - 38X38MM</v>
          </cell>
          <cell r="D1394" t="str">
            <v>M</v>
          </cell>
        </row>
        <row r="1395">
          <cell r="C1395" t="str">
            <v>PERFILADO PERFURADO CHAPA 14 - 38X76MM</v>
          </cell>
          <cell r="D1395" t="str">
            <v>M</v>
          </cell>
        </row>
        <row r="1396">
          <cell r="C1396" t="str">
            <v>TAMPA METÁLICA PARA PERFILADO 38MM</v>
          </cell>
          <cell r="D1396" t="str">
            <v>M</v>
          </cell>
        </row>
        <row r="1397">
          <cell r="C1397" t="str">
            <v>TAMPA METÁLICA PARA PERFILADO 76MM</v>
          </cell>
          <cell r="D1397" t="str">
            <v>M</v>
          </cell>
        </row>
        <row r="1398">
          <cell r="C1398" t="str">
            <v>SUPORTE PARA PERFILADO 100X300MM</v>
          </cell>
          <cell r="D1398" t="str">
            <v>Un</v>
          </cell>
        </row>
        <row r="1399">
          <cell r="C1399" t="str">
            <v>SUPORTE PARA LUMINÁRIA 100 X 38MM</v>
          </cell>
          <cell r="D1399" t="str">
            <v>Un</v>
          </cell>
        </row>
        <row r="1400">
          <cell r="C1400" t="str">
            <v>SUPORTE PARA LUMINÁRIA 150/165 MM X 38MM</v>
          </cell>
          <cell r="D1400" t="str">
            <v>Un</v>
          </cell>
        </row>
        <row r="1401">
          <cell r="C1401" t="str">
            <v>EMENDA INTERNA PARA PERFILADO 38X38 MM -I-</v>
          </cell>
          <cell r="D1401" t="str">
            <v>Un</v>
          </cell>
        </row>
        <row r="1402">
          <cell r="C1402" t="str">
            <v>EMENDA INTERNA PARA PERFILADO 38X38MM -T-</v>
          </cell>
          <cell r="D1402" t="str">
            <v>Un</v>
          </cell>
        </row>
        <row r="1403">
          <cell r="C1403" t="str">
            <v>CAIXA DERIVAÇÃO P/ PERFILADO TIPO C - 38X38MM</v>
          </cell>
          <cell r="D1403" t="str">
            <v>Un</v>
          </cell>
        </row>
        <row r="1404">
          <cell r="C1404" t="str">
            <v>CAIXA DERIVAÇÃO P/ PERFILADO TIPO L - 38X38MM</v>
          </cell>
          <cell r="D1404" t="str">
            <v>Un</v>
          </cell>
        </row>
        <row r="1405">
          <cell r="C1405" t="str">
            <v>CAIXA DERIVAÇÃO P/ PERFILADO TIPO E - 38X76MM</v>
          </cell>
          <cell r="D1405" t="str">
            <v>Un</v>
          </cell>
        </row>
        <row r="1406">
          <cell r="C1406" t="str">
            <v>CAIXA DERIVAÇÃO P/ PERFILADO TIPO C - 38X76MM</v>
          </cell>
          <cell r="D1406" t="str">
            <v>Un</v>
          </cell>
        </row>
        <row r="1407">
          <cell r="C1407" t="str">
            <v>CAIXA DERIVAÇÃO P/ PERFILADO TIPO L - 38X76MM</v>
          </cell>
          <cell r="D1407" t="str">
            <v>Un</v>
          </cell>
        </row>
        <row r="1408">
          <cell r="C1408" t="str">
            <v>CAIXA DERIVAÇÃO P/ PERFILADO TIPO T - 38X76MM</v>
          </cell>
          <cell r="D1408" t="str">
            <v>Un</v>
          </cell>
        </row>
        <row r="1409">
          <cell r="C1409" t="str">
            <v>CAIXA DE TOMADA EM PERFILADO - MED: (38X40X120)MM</v>
          </cell>
          <cell r="D1409" t="str">
            <v>Un</v>
          </cell>
        </row>
        <row r="1410">
          <cell r="C1410" t="str">
            <v>TIRANTE EM AÇO GALV. ROSQUEADO - 5/16"                    .</v>
          </cell>
          <cell r="D1410" t="str">
            <v>M</v>
          </cell>
        </row>
        <row r="1411">
          <cell r="C1411" t="str">
            <v>SAÍDA LATERAL P/ ELETRODUTO EM PERFILADO - 3/4"</v>
          </cell>
          <cell r="D1411" t="str">
            <v>Un</v>
          </cell>
        </row>
        <row r="1412">
          <cell r="C1412" t="str">
            <v>INSUMOS BÁSICOS</v>
          </cell>
          <cell r="D1412">
            <v>0</v>
          </cell>
        </row>
        <row r="1413">
          <cell r="C1413" t="str">
            <v>ELETROCALHA LISA GALV. ELETR. CH14 - 100 X 50MM</v>
          </cell>
          <cell r="D1413" t="str">
            <v>M</v>
          </cell>
        </row>
        <row r="1414">
          <cell r="C1414" t="str">
            <v>ELETROCALHA LISA GALV. ELETR. CH14 - 125 X 50MM</v>
          </cell>
          <cell r="D1414" t="str">
            <v>M</v>
          </cell>
        </row>
        <row r="1415">
          <cell r="C1415" t="str">
            <v>ELETROCALHA LISA GALV. ELETR. CH14 - 150 X 50MM</v>
          </cell>
          <cell r="D1415" t="str">
            <v>M</v>
          </cell>
        </row>
        <row r="1416">
          <cell r="C1416" t="str">
            <v>ELETROCALHA LISA GALV. ELETR. CH14 - 175 X 50MM</v>
          </cell>
          <cell r="D1416" t="str">
            <v>M</v>
          </cell>
        </row>
        <row r="1417">
          <cell r="C1417" t="str">
            <v>ELETROCALHA LISA GALV. ELETR. CH14 - 200 X 50MM</v>
          </cell>
          <cell r="D1417" t="str">
            <v>M</v>
          </cell>
        </row>
        <row r="1418">
          <cell r="C1418" t="str">
            <v>ELETROCALHA LISA GALV. ELETR. CH14 - 250 X 50MM</v>
          </cell>
          <cell r="D1418" t="str">
            <v>M</v>
          </cell>
        </row>
        <row r="1419">
          <cell r="C1419" t="str">
            <v>ELETROCALHA LISA GALV. ELETR. CH14 - 300 X 50MM</v>
          </cell>
          <cell r="D1419" t="str">
            <v>M</v>
          </cell>
        </row>
        <row r="1420">
          <cell r="C1420" t="str">
            <v>ELETROCALHA LISA GALV. ELETR. CH14 - 150X100MM</v>
          </cell>
          <cell r="D1420" t="str">
            <v>M</v>
          </cell>
        </row>
        <row r="1421">
          <cell r="C1421" t="str">
            <v>ELETROCALHA LISA GALV. ELETR. CH14 - 200X100MM</v>
          </cell>
          <cell r="D1421" t="str">
            <v>M</v>
          </cell>
        </row>
        <row r="1422">
          <cell r="C1422" t="str">
            <v>ELETROCALHA LISA GALV. ELETR. CH14 - 250X100MM</v>
          </cell>
          <cell r="D1422" t="str">
            <v>M</v>
          </cell>
        </row>
        <row r="1423">
          <cell r="C1423" t="str">
            <v>ELETROCALHA LISA GALV. ELETR. CH14 - 300X100MM</v>
          </cell>
          <cell r="D1423" t="str">
            <v>M</v>
          </cell>
        </row>
        <row r="1424">
          <cell r="C1424" t="str">
            <v>ELETROCALHA LISA GALV. ELETR. CH14 - 400X100MM</v>
          </cell>
          <cell r="D1424" t="str">
            <v>M</v>
          </cell>
        </row>
        <row r="1425">
          <cell r="C1425" t="str">
            <v>TAMPA P/ ELETROCALHA GALV. ELETR. - 100MM</v>
          </cell>
          <cell r="D1425" t="str">
            <v>M</v>
          </cell>
        </row>
        <row r="1426">
          <cell r="C1426" t="str">
            <v>TAMPA P/ ELETROCALHA GALV. ELETR. - 125MM</v>
          </cell>
          <cell r="D1426" t="str">
            <v>M</v>
          </cell>
        </row>
        <row r="1427">
          <cell r="C1427" t="str">
            <v>TAMPA P/ ELETROCALHA GALV. ELETR. - 150MM</v>
          </cell>
          <cell r="D1427" t="str">
            <v>M</v>
          </cell>
        </row>
        <row r="1428">
          <cell r="C1428" t="str">
            <v>TAMPA P/ ELETROCALHA GALV. ELETR. - 175MM</v>
          </cell>
          <cell r="D1428" t="str">
            <v>M</v>
          </cell>
        </row>
        <row r="1429">
          <cell r="C1429" t="str">
            <v>TAMPA P/ ELETROCALHA GALV. ELETR. - 200MM</v>
          </cell>
          <cell r="D1429" t="str">
            <v>M</v>
          </cell>
        </row>
        <row r="1430">
          <cell r="C1430" t="str">
            <v>TAMPA P/ ELETROCALHA GALV. ELETR. - 250MM</v>
          </cell>
          <cell r="D1430" t="str">
            <v>M</v>
          </cell>
        </row>
        <row r="1431">
          <cell r="C1431" t="str">
            <v>TAMPA P/ ELETROCALHA GALV. ELETR. - 300MM</v>
          </cell>
          <cell r="D1431" t="str">
            <v>M</v>
          </cell>
        </row>
        <row r="1432">
          <cell r="C1432" t="str">
            <v>TAMPA P/ ELETROCALHA GALV. ELETR. - 400MM</v>
          </cell>
          <cell r="D1432" t="str">
            <v>M</v>
          </cell>
        </row>
        <row r="1433">
          <cell r="C1433" t="str">
            <v>ELETROCALHA PERF. GALV. ELETR. CH14 - 100 X 50MM</v>
          </cell>
          <cell r="D1433" t="str">
            <v>M</v>
          </cell>
        </row>
        <row r="1434">
          <cell r="C1434" t="str">
            <v>ELETROCALHA PERF. GALV. ELETR. CH14 - 125 X 50MM</v>
          </cell>
          <cell r="D1434" t="str">
            <v>M</v>
          </cell>
        </row>
        <row r="1435">
          <cell r="C1435" t="str">
            <v>ELETROCALHA PERF. GALV. ELETR. CH14 - 150 X 50MM</v>
          </cell>
          <cell r="D1435" t="str">
            <v>M</v>
          </cell>
        </row>
        <row r="1436">
          <cell r="C1436" t="str">
            <v>ELETROCALHA PERF. GALV. ELETR. CH14 - 175 X 50MM</v>
          </cell>
          <cell r="D1436" t="str">
            <v>M</v>
          </cell>
        </row>
        <row r="1437">
          <cell r="C1437" t="str">
            <v>ELETROCALHA PERF. GALV. ELETR. CH14 - 200 X 50MM</v>
          </cell>
          <cell r="D1437" t="str">
            <v>M</v>
          </cell>
        </row>
        <row r="1438">
          <cell r="C1438" t="str">
            <v>ELETROCALHA PERF. GALV. ELETR. CH14 - 250 X 50MM</v>
          </cell>
          <cell r="D1438" t="str">
            <v>M</v>
          </cell>
        </row>
        <row r="1439">
          <cell r="C1439" t="str">
            <v>ELETROCALHA PERF. GALV. ELETR. CH14 - 300 X 50MM</v>
          </cell>
          <cell r="D1439" t="str">
            <v>M</v>
          </cell>
        </row>
        <row r="1440">
          <cell r="C1440" t="str">
            <v>ELETROCALHA PERF. GALV. ELETR. CH14 - 150X100MM</v>
          </cell>
          <cell r="D1440" t="str">
            <v>M</v>
          </cell>
        </row>
        <row r="1441">
          <cell r="C1441" t="str">
            <v>ELETROCALHA PERF. GALV. ELETR. CH14 - 200X100MM</v>
          </cell>
          <cell r="D1441" t="str">
            <v>M</v>
          </cell>
        </row>
        <row r="1442">
          <cell r="C1442" t="str">
            <v>ELETROCALHA PERF. GALV. ELETR. CH14 - 250X100MM</v>
          </cell>
          <cell r="D1442" t="str">
            <v>M</v>
          </cell>
        </row>
        <row r="1443">
          <cell r="C1443" t="str">
            <v>ELETROCALHA PERF. GALV. ELETR. CH14 - 400X100MM</v>
          </cell>
          <cell r="D1443" t="str">
            <v>M</v>
          </cell>
        </row>
        <row r="1444">
          <cell r="C1444" t="str">
            <v>INTERRUPTORES; TOMADAS; E ESPELHOS</v>
          </cell>
          <cell r="D1444">
            <v>0</v>
          </cell>
        </row>
        <row r="1445">
          <cell r="C1445" t="str">
            <v>BOTÃO PARA CAMPAINHA, COMPLETO C/ ESPELHO</v>
          </cell>
          <cell r="D1445" t="str">
            <v>Un</v>
          </cell>
        </row>
        <row r="1446">
          <cell r="C1446" t="str">
            <v>ESPELHO PLÁSTICO - 4"X2"</v>
          </cell>
          <cell r="D1446" t="str">
            <v>Un</v>
          </cell>
        </row>
        <row r="1447">
          <cell r="C1447" t="str">
            <v>ESPELHO PLÁSTICO - 4"X4"</v>
          </cell>
          <cell r="D1447" t="str">
            <v>Un</v>
          </cell>
        </row>
        <row r="1448">
          <cell r="C1448" t="str">
            <v>ESPELHO PLÁSTICO - 3"X3"</v>
          </cell>
          <cell r="D1448" t="str">
            <v>Un</v>
          </cell>
        </row>
        <row r="1449">
          <cell r="C1449" t="str">
            <v>VARIADOR DE LUMINOSIDADE ROTATIVO - 127V/500W</v>
          </cell>
          <cell r="D1449" t="str">
            <v>Un</v>
          </cell>
        </row>
        <row r="1450">
          <cell r="C1450" t="str">
            <v>INTERRUPTOR PARALELO - 1 TECLA - SEM PLACA / ESPELHO</v>
          </cell>
          <cell r="D1450" t="str">
            <v>Un</v>
          </cell>
        </row>
        <row r="1451">
          <cell r="C1451" t="str">
            <v>INTERRUPTOR PARALELO BIPOLAR - 1 TECLA - SEM PLACA/ ESPELHO</v>
          </cell>
          <cell r="D1451" t="str">
            <v>Un</v>
          </cell>
        </row>
        <row r="1452">
          <cell r="C1452" t="str">
            <v>INTERRUPTOR SIMPLES - 1 TECLA - SEM PLACA / ESPELHO</v>
          </cell>
          <cell r="D1452" t="str">
            <v>Un</v>
          </cell>
        </row>
        <row r="1453">
          <cell r="C1453" t="str">
            <v>INTERRUPTOR SIMPLES - 2 TECLAS - SEM PLACA /  ESPELHO</v>
          </cell>
          <cell r="D1453" t="str">
            <v>Un</v>
          </cell>
        </row>
        <row r="1454">
          <cell r="C1454" t="str">
            <v>INTERRUPTOR SIMPLES - 3 TECLAS - SEM PLACA / ESPELHO</v>
          </cell>
          <cell r="D1454" t="str">
            <v>Un</v>
          </cell>
        </row>
        <row r="1455">
          <cell r="C1455" t="str">
            <v>INTERRUPTOR SIMPLES BIPOLAR - 1 TECLA - SEM PLACA /  ESPELHO</v>
          </cell>
          <cell r="D1455" t="str">
            <v>Un</v>
          </cell>
        </row>
        <row r="1456">
          <cell r="C1456" t="str">
            <v>TOMADA PARA PISO COMPLETA, DE 10A OU 20A,CONFORME NBR 14136</v>
          </cell>
          <cell r="D1456" t="str">
            <v>Un</v>
          </cell>
        </row>
        <row r="1457">
          <cell r="C1457" t="str">
            <v>TOMADA P/ TELEFONE 4P PADRÃO TELEBRAS</v>
          </cell>
          <cell r="D1457" t="str">
            <v>Un</v>
          </cell>
        </row>
        <row r="1458">
          <cell r="C1458" t="str">
            <v>TOMADA 3P+T 30A - 440V</v>
          </cell>
          <cell r="D1458" t="str">
            <v>Un</v>
          </cell>
        </row>
        <row r="1459">
          <cell r="C1459" t="str">
            <v>TOMADA 3P+T 32A -  600/690V - TIPO INDUSTRIAL</v>
          </cell>
          <cell r="D1459" t="str">
            <v>Un</v>
          </cell>
        </row>
        <row r="1460">
          <cell r="C1460" t="str">
            <v>TOMADA 3P+T 63A - 600/690V - TIPO INDUSTRIAL</v>
          </cell>
          <cell r="D1460" t="str">
            <v>Un</v>
          </cell>
        </row>
        <row r="1461">
          <cell r="C1461" t="str">
            <v>TOMADA ELÉTRICA SIMPLES DE EMBUTIR, DE 10A OU 20A, SEM PLACA - CONFORME NBR 14136</v>
          </cell>
          <cell r="D1461" t="str">
            <v>Un</v>
          </cell>
        </row>
        <row r="1462">
          <cell r="C1462" t="str">
            <v>TOMADA PARA TELEFONE RJ11 - COM PLACA / ESPELHO</v>
          </cell>
          <cell r="D1462" t="str">
            <v>Un</v>
          </cell>
        </row>
        <row r="1463">
          <cell r="C1463" t="str">
            <v>TOMADA RJ 45 PARA INFORMÁTICA COM PLACA</v>
          </cell>
          <cell r="D1463" t="str">
            <v>Un</v>
          </cell>
        </row>
        <row r="1464">
          <cell r="C1464" t="str">
            <v>PLUG P/ TELEFONE 4P PADRÃO TELEBRAS</v>
          </cell>
          <cell r="D1464" t="str">
            <v>Un</v>
          </cell>
        </row>
        <row r="1465">
          <cell r="C1465" t="str">
            <v>PLUG 3P+T 30A - 440V</v>
          </cell>
          <cell r="D1465" t="str">
            <v>Un</v>
          </cell>
        </row>
        <row r="1466">
          <cell r="C1466" t="str">
            <v>PLUG 3P+T 32A -  600/690V - TIPO INDUSTRIAL</v>
          </cell>
          <cell r="D1466" t="str">
            <v>Un</v>
          </cell>
        </row>
        <row r="1467">
          <cell r="C1467" t="str">
            <v>PLUG 3P+T 63A -  600/690V - TIPO INDUSTRIAL</v>
          </cell>
          <cell r="D1467" t="str">
            <v>Un</v>
          </cell>
        </row>
        <row r="1468">
          <cell r="C1468" t="str">
            <v>PLUG PARA TOMADA 2P+T - 20A - 250V</v>
          </cell>
          <cell r="D1468" t="str">
            <v>Un</v>
          </cell>
        </row>
        <row r="1469">
          <cell r="C1469" t="str">
            <v>PLUG PARA TELEFONE RJ11</v>
          </cell>
          <cell r="D1469" t="str">
            <v>Un</v>
          </cell>
        </row>
        <row r="1470">
          <cell r="C1470" t="str">
            <v>LUMINÁRIAS</v>
          </cell>
          <cell r="D1470">
            <v>0</v>
          </cell>
        </row>
        <row r="1471">
          <cell r="C1471" t="str">
            <v>ARANDELA BLINDADA PARA LÂMPADA INCANDESCENTE - 1X100W</v>
          </cell>
          <cell r="D1471" t="str">
            <v>Un</v>
          </cell>
        </row>
        <row r="1472">
          <cell r="C1472" t="str">
            <v>LUMINÁRIA BLINDADA EM ALUMÍNIO FUNDIDO TARTARUGA ATÉ 200W</v>
          </cell>
          <cell r="D1472" t="str">
            <v>Un</v>
          </cell>
        </row>
        <row r="1473">
          <cell r="C1473" t="str">
            <v>LUMINÁRIA BLINDADA EM ALUMÍNIO FUNDIDO DE EMBUTIR ATÉ 200W</v>
          </cell>
          <cell r="D1473" t="str">
            <v>Un</v>
          </cell>
        </row>
        <row r="1474">
          <cell r="C1474" t="str">
            <v>LUMINÁRIA TIPO BEDD PARA LÂMPADA MISTA - 1X250W</v>
          </cell>
          <cell r="D1474" t="str">
            <v>Un</v>
          </cell>
        </row>
        <row r="1475">
          <cell r="C1475" t="str">
            <v>LUMINÁRIA INDUSTRIAL CORPO EM CHAPA DE AÇO TRATADA, PINTADA E REFLETOR EM ALUM. ANODIZ. DE ALTO BRILHO -2XT26 16/18/20W</v>
          </cell>
          <cell r="D1475" t="str">
            <v>Un</v>
          </cell>
        </row>
        <row r="1476">
          <cell r="C1476" t="str">
            <v>LUMINÁRIA INDUSTRIAL CORPO EM CHAPA DE AÇO TRATADA, PINTADA E REFLETOR EM ALUM. ANODIZ. DE ALTO BRILHO -2XT26 32/36/40W</v>
          </cell>
          <cell r="D1476" t="str">
            <v>Un</v>
          </cell>
        </row>
        <row r="1477">
          <cell r="C1477" t="str">
            <v>LUMINÁRIA TIPO DROPS PARA LÂMPADAS INCANDESCENTES INCLUINDO A BASE DE FERRO - 2X60W</v>
          </cell>
          <cell r="D1477" t="str">
            <v>Un</v>
          </cell>
        </row>
        <row r="1478">
          <cell r="C1478" t="str">
            <v>LUMINÁRIA DECORATIVA EM VIDRO LEITOSO TIPO GLOBO COM DIAM. 300MM - ALT.310MM - BOCA DE 150MM</v>
          </cell>
          <cell r="D1478" t="str">
            <v>Un</v>
          </cell>
        </row>
        <row r="1479">
          <cell r="C1479" t="str">
            <v>LUMINÁRIA INDUSTRIAL REFLETOR REPUXADO EM ALUMÍNIO ANODIZ. C/ GRADE DE PROTEÇÃO GALV. P/ LÂMP. VAPOR DE MERC. DE 400W</v>
          </cell>
          <cell r="D1479" t="str">
            <v>Un</v>
          </cell>
        </row>
        <row r="1480">
          <cell r="C1480" t="str">
            <v>LUMINÁRIA PARA ILUMINAÇÃO PÚBLICA PARA LÂMPADA ATÉ 250 W, COM APROVAÇÃO DE ILUME/PMSP</v>
          </cell>
          <cell r="D1480" t="str">
            <v>Un</v>
          </cell>
        </row>
        <row r="1481">
          <cell r="C1481" t="str">
            <v>PROJETOR FECHADO REFLETOR REPUXADO EM ALUM. ANODIZ. C/LENTE PLANA DE CRISTAL TEMP. P/ LÂMPADA VAPOR DE MERCÚRIO DE 400W</v>
          </cell>
          <cell r="D1481" t="str">
            <v>Un</v>
          </cell>
        </row>
        <row r="1482">
          <cell r="C1482" t="str">
            <v>PROJETOR ALUMÍNIO FUNDIDO C/ VIDRO P/ LÂMPADA ATÉ 500W</v>
          </cell>
          <cell r="D1482" t="str">
            <v>Un</v>
          </cell>
        </row>
        <row r="1483">
          <cell r="C1483" t="str">
            <v>PROJETOR FECHADO EM ALUMÍNIO FUNDIDO COM LENTE PLANA DE CRISTAL TEMPERADO PARA LÂMPADA VAPOR METÁLICO DE 1000W</v>
          </cell>
          <cell r="D1483" t="str">
            <v>Un</v>
          </cell>
        </row>
        <row r="1484">
          <cell r="C1484" t="str">
            <v>LUMINÁRIA INDUSTRIAL CORPO EM CHAPA DE AÇO TRATADA, PINTADA E REFLETOR EM ALUMÍNIO ANODIZADO DE ALTO BRILHO - 1XT14/24W</v>
          </cell>
          <cell r="D1484" t="str">
            <v>Un</v>
          </cell>
        </row>
        <row r="1485">
          <cell r="C1485" t="str">
            <v>LUMINÁRIA INDUSTRIAL CORPO EM CHAPA DE AÇO TRATADA, PINTADA E REFLETOR EM ALUMÍNIO ANODIZADO DE ALTO BRILHO - 2XT14/24W</v>
          </cell>
          <cell r="D1485" t="str">
            <v>Un</v>
          </cell>
        </row>
        <row r="1486">
          <cell r="C1486" t="str">
            <v>LUMINÁRIA INDUSTRIAL CORPO EM CHAPA DE AÇO TRATADA, PINTADA E REFLETOR EM ALUMÍNIO ANODIZADO DE ALTO BRILHO - 1XT28/54W</v>
          </cell>
          <cell r="D1486" t="str">
            <v>Un</v>
          </cell>
        </row>
        <row r="1487">
          <cell r="C1487" t="str">
            <v>LUMINÁRIA INDUSTRIAL CORPO EM CHAPA DE AÇO TRATADA, PINTADA E REFLETOR EM ALUMÍNIO ANODIZADO DE ALTO BRILHO - 2XT28/54W</v>
          </cell>
          <cell r="D1487" t="str">
            <v>Un</v>
          </cell>
        </row>
        <row r="1488">
          <cell r="C1488" t="str">
            <v>LUMINÁRIA COML DE SOBREP,C/CORPO,ALETAS PLAN,PORT.LÂMP,CH. AÇO TR. PINT,REFL.C/ACAB.ESPEC. ALTO BRI, P/2LÂM.FLU.16/20W</v>
          </cell>
          <cell r="D1488" t="str">
            <v>Un</v>
          </cell>
        </row>
        <row r="1489">
          <cell r="C1489" t="str">
            <v>LUMINÁRIA COML DE SOBREP,C/CORPO,ALETAS PLAN,TAMP.PORT.LÂMP, CH.AÇO TR.PINT,REFL.C/ACAB.ESPEC.ALT.BRI, P/2LÂM.FLU.32/40W</v>
          </cell>
          <cell r="D1489" t="str">
            <v>Un</v>
          </cell>
        </row>
        <row r="1490">
          <cell r="C1490" t="str">
            <v>LUMINÁRIA COML DE SOBREP,C/CORPO,ALETAS PLAN,TAMP.PORT.LÂMP, CH.AÇO TR. PINT,REFL.C/ACAB.ESPEC. ALTO BRI, P/1LÂM.FLU.54W</v>
          </cell>
          <cell r="D1490" t="str">
            <v>Un</v>
          </cell>
        </row>
        <row r="1491">
          <cell r="C1491" t="str">
            <v>LUMINÁRIA COML DE SOBREP,C/CORPO,ALETAS PLAN,TAMP.PORT.LÂMP, CH.AÇO TR. PINT,REFL.C/ACAB.ESPEC. ALTO BRI, P/2LÂM.FLU.54W</v>
          </cell>
          <cell r="D1491" t="str">
            <v>Un</v>
          </cell>
        </row>
        <row r="1492">
          <cell r="C1492" t="str">
            <v>LUMINÁRIA COML DE SOBREP,C/CORPO,ALETAS PLAN,TAMP.PORT.LÂMP, CH.AÇO TR. PINT,REFL.C/ACAB.ESPEC. ALTO BRI, P/1LÂM.FLU.14W</v>
          </cell>
          <cell r="D1492" t="str">
            <v>Un</v>
          </cell>
        </row>
        <row r="1493">
          <cell r="C1493" t="str">
            <v>LUMINÁRIA COML DE SOBREP,C/CORPO,ALETAS PLAN,TAMP.PORT.LÂMP, CH.AÇO TR. PINT,REFL.C/ACAB.ESPEC. ALTO BRI, P/2LÂM.FLU.14W</v>
          </cell>
          <cell r="D1493" t="str">
            <v>Un</v>
          </cell>
        </row>
        <row r="1494">
          <cell r="C1494" t="str">
            <v>LUMINÁRIA TIPO PLAFONIER BRANCA P/ LÂMPADA FLUORESCENTE</v>
          </cell>
          <cell r="D1494" t="str">
            <v>Un</v>
          </cell>
        </row>
        <row r="1495">
          <cell r="C1495" t="str">
            <v>REATORES</v>
          </cell>
          <cell r="D1495">
            <v>0</v>
          </cell>
        </row>
        <row r="1496">
          <cell r="C1496" t="str">
            <v>REATOR AFP/PR - 110/220V - 1X20W</v>
          </cell>
          <cell r="D1496" t="str">
            <v>Un</v>
          </cell>
        </row>
        <row r="1497">
          <cell r="C1497" t="str">
            <v>REATOR AFP/PR - 110/220V - 2X20W</v>
          </cell>
          <cell r="D1497" t="str">
            <v>Un</v>
          </cell>
        </row>
        <row r="1498">
          <cell r="C1498" t="str">
            <v>REATOR AFP/PR - 110/220V - 2X40W</v>
          </cell>
          <cell r="D1498" t="str">
            <v>Un</v>
          </cell>
        </row>
        <row r="1499">
          <cell r="C1499" t="str">
            <v>REATOR FLUOR. AFP/PR - 220V/1X110W - SIMPLES</v>
          </cell>
          <cell r="D1499" t="str">
            <v>Un</v>
          </cell>
        </row>
        <row r="1500">
          <cell r="C1500" t="str">
            <v>REATOR FLUOR. AFP/PR - 220V/2X110W - DUPLO</v>
          </cell>
          <cell r="D1500" t="str">
            <v>Un</v>
          </cell>
        </row>
        <row r="1501">
          <cell r="C1501" t="str">
            <v>REATOR AFP/PR - 220V - 1X40W</v>
          </cell>
          <cell r="D1501" t="str">
            <v>Un</v>
          </cell>
        </row>
        <row r="1502">
          <cell r="C1502" t="str">
            <v>REATOR PARA LÂMPADA VAPOR DE MERCÚRIO - 125W / 220V</v>
          </cell>
          <cell r="D1502" t="str">
            <v>Un</v>
          </cell>
        </row>
        <row r="1503">
          <cell r="C1503" t="str">
            <v>REATOR PARA LÂMPADA VAPOR DE MERCÚRIO - 250W / 220V</v>
          </cell>
          <cell r="D1503" t="str">
            <v>Un</v>
          </cell>
        </row>
        <row r="1504">
          <cell r="C1504" t="str">
            <v>REATOR PARA LÂMPADA VAPOR DE MERCÚRIO - 400W / 220V</v>
          </cell>
          <cell r="D1504" t="str">
            <v>Un</v>
          </cell>
        </row>
        <row r="1505">
          <cell r="C1505" t="str">
            <v>REATOR PARA LÂMPADA VAPOR DE MERCÚRIO - 80W / 220V</v>
          </cell>
          <cell r="D1505" t="str">
            <v>Un</v>
          </cell>
        </row>
        <row r="1506">
          <cell r="C1506" t="str">
            <v>REATOR PARA LÂMPADA VAPOR DE SÓDIO - 70W / 220V</v>
          </cell>
          <cell r="D1506" t="str">
            <v>Un</v>
          </cell>
        </row>
        <row r="1507">
          <cell r="C1507" t="str">
            <v>REATOR PARA LÂMPADA VAPOR DE SÓDIO - 150W / 220V</v>
          </cell>
          <cell r="D1507" t="str">
            <v>Un</v>
          </cell>
        </row>
        <row r="1508">
          <cell r="C1508" t="str">
            <v>REATOR PARA LÂMPADA VAPOR DE SÓDIO - 250W / 220V</v>
          </cell>
          <cell r="D1508" t="str">
            <v>Un</v>
          </cell>
        </row>
        <row r="1509">
          <cell r="C1509" t="str">
            <v>REATOR PARA LÂMPADA VAPOR DE SÓDIO - 400W / 220V</v>
          </cell>
          <cell r="D1509" t="str">
            <v>Un</v>
          </cell>
        </row>
        <row r="1510">
          <cell r="C1510" t="str">
            <v>IGNITOR P/PARTIDA DE LÂMPADA DE SÓDIO</v>
          </cell>
          <cell r="D1510" t="str">
            <v>Un</v>
          </cell>
        </row>
        <row r="1511">
          <cell r="C1511" t="str">
            <v>REATOR PARA LÂMPADA VAPOR METÁLICO - 220V - 70W</v>
          </cell>
          <cell r="D1511" t="str">
            <v>Un</v>
          </cell>
        </row>
        <row r="1512">
          <cell r="C1512" t="str">
            <v>REATOR PARA LÂMPADA VAPOR METÁLICO - 220V - 150W</v>
          </cell>
          <cell r="D1512" t="str">
            <v>Un</v>
          </cell>
        </row>
        <row r="1513">
          <cell r="C1513" t="str">
            <v>REATOR PARA LÂMPADA VAPOR METÁLICO - 220V - 250W</v>
          </cell>
          <cell r="D1513" t="str">
            <v>Un</v>
          </cell>
        </row>
        <row r="1514">
          <cell r="C1514" t="str">
            <v>REATOR PARA LÂMPADA VAPOR METÁLICO - 220V - 400W</v>
          </cell>
          <cell r="D1514" t="str">
            <v>Un</v>
          </cell>
        </row>
        <row r="1515">
          <cell r="C1515" t="str">
            <v>REATOR ELETRÔNICO AFP PARA LÂMPADA FLUORESCENTE -1X16W - BIVOLT</v>
          </cell>
          <cell r="D1515" t="str">
            <v>Un</v>
          </cell>
        </row>
        <row r="1516">
          <cell r="C1516" t="str">
            <v>REATOR ELETRÔNICO AFP PARA LÂMPADA FLUORESCENTE -1X32W - BIVOLT</v>
          </cell>
          <cell r="D1516" t="str">
            <v>Un</v>
          </cell>
        </row>
        <row r="1517">
          <cell r="C1517" t="str">
            <v>REATOR ELETRÔNICO AFP PARA LÂMPADA FLUORESCENTE -2X16W - BIVOLT</v>
          </cell>
          <cell r="D1517" t="str">
            <v>Un</v>
          </cell>
        </row>
        <row r="1518">
          <cell r="C1518" t="str">
            <v>REATOR ELETRÔNICO AFP PARA LÂMPADA FLUORESCENTE -2X32W - BIVOLT</v>
          </cell>
          <cell r="D1518" t="str">
            <v>Un</v>
          </cell>
        </row>
        <row r="1519">
          <cell r="C1519" t="str">
            <v>REATOR ELETRÔNICO AFP PARA LÂMPADA FLUORESCENTE -1X54W - BIVOLT</v>
          </cell>
          <cell r="D1519" t="str">
            <v>Un</v>
          </cell>
        </row>
        <row r="1520">
          <cell r="C1520" t="str">
            <v>REATOR ELETRÔNICO AFP PARA LÂMPADA FLUORESCENTE -2X54W - BIVOLT</v>
          </cell>
          <cell r="D1520" t="str">
            <v>Un</v>
          </cell>
        </row>
        <row r="1521">
          <cell r="C1521" t="str">
            <v>REATOR ELETRÔNICO AFP PARA LÂMPADA FLUORESCENTE - 1X14W - BIVOLT</v>
          </cell>
          <cell r="D1521" t="str">
            <v>Un</v>
          </cell>
        </row>
        <row r="1522">
          <cell r="C1522" t="str">
            <v>REATOR ELETRÔNICO AFP PARA LÂMPADA FLUORESCENTE - 1X28W - BIVOLT</v>
          </cell>
          <cell r="D1522" t="str">
            <v>Un</v>
          </cell>
        </row>
        <row r="1523">
          <cell r="C1523" t="str">
            <v>REATOR ELETRÔNICO AFP PARA LÂMPADA FLUORESCENTE - 2X14W - BIVOLT</v>
          </cell>
          <cell r="D1523" t="str">
            <v>Un</v>
          </cell>
        </row>
        <row r="1524">
          <cell r="C1524" t="str">
            <v>REATOR ELETRÔNICO AFP PARA LÂMPADA FLUORESCENTE - 2X28W - BIVOLT</v>
          </cell>
          <cell r="D1524" t="str">
            <v>Un</v>
          </cell>
        </row>
        <row r="1525">
          <cell r="C1525" t="str">
            <v>ALTA TENSÃO</v>
          </cell>
          <cell r="D1525">
            <v>0</v>
          </cell>
        </row>
        <row r="1526">
          <cell r="C1526" t="str">
            <v>ISOLADOR DE PORCELANA SUPORTE TIPO PEDESTAL - 15KV</v>
          </cell>
          <cell r="D1526" t="str">
            <v>Un</v>
          </cell>
        </row>
        <row r="1527">
          <cell r="C1527" t="str">
            <v>VERGALHÃO DE COBRE 3/8" (10MM)</v>
          </cell>
          <cell r="D1527" t="str">
            <v>M</v>
          </cell>
        </row>
        <row r="1528">
          <cell r="C1528" t="str">
            <v>MUFLA UNIPOLAR INT. P/ CABO ATÉ 35MM2/15KV</v>
          </cell>
          <cell r="D1528" t="str">
            <v>Un</v>
          </cell>
        </row>
        <row r="1529">
          <cell r="C1529" t="str">
            <v>MUFLA UNIPOLAR EXT. P/ CABO ATÉ 35MM2/15KV</v>
          </cell>
          <cell r="D1529" t="str">
            <v>Un</v>
          </cell>
        </row>
        <row r="1530">
          <cell r="C1530" t="str">
            <v>MUFLA TRIPOLAR INT. P/ CABO ATÉ 35MM2/15KV</v>
          </cell>
          <cell r="D1530" t="str">
            <v>Un</v>
          </cell>
        </row>
        <row r="1531">
          <cell r="C1531" t="str">
            <v>MUFLA TRIPOLAR EXT. P/ CABO ATÉ 35MM2/15KV</v>
          </cell>
          <cell r="D1531" t="str">
            <v>Un</v>
          </cell>
        </row>
        <row r="1532">
          <cell r="C1532" t="str">
            <v>TRANSFORMADOR DE POTÊNCIA A ÓLEO MONOFÁSICO - 500VA</v>
          </cell>
          <cell r="D1532" t="str">
            <v>Un</v>
          </cell>
        </row>
        <row r="1533">
          <cell r="C1533" t="str">
            <v>LUVA DE BORRACHA ISOLAÇÃO 20KV</v>
          </cell>
          <cell r="D1533" t="str">
            <v>Par</v>
          </cell>
        </row>
        <row r="1534">
          <cell r="C1534" t="str">
            <v>CAIXA A3 - PADRÃO ELETROPAULO</v>
          </cell>
          <cell r="D1534" t="str">
            <v>Un</v>
          </cell>
        </row>
        <row r="1535">
          <cell r="C1535" t="str">
            <v>PLACA AVISO CABINE PRIM.FERRO ESMALT.30X40C</v>
          </cell>
          <cell r="D1535" t="str">
            <v>Un</v>
          </cell>
        </row>
        <row r="1536">
          <cell r="C1536" t="str">
            <v>PALLET DE MADEIRA COM 4 ENTRADAS - 2 FACES -MED:(100X100)CM</v>
          </cell>
          <cell r="D1536" t="str">
            <v>Un</v>
          </cell>
        </row>
        <row r="1537">
          <cell r="C1537" t="str">
            <v>PLAQUETA INDICATIVA DE PVC 8X12CM</v>
          </cell>
          <cell r="D1537" t="str">
            <v>Un</v>
          </cell>
        </row>
        <row r="1538">
          <cell r="C1538" t="str">
            <v>CHAVE SECCIONADORA TRIP. SECA - 400A/15KV</v>
          </cell>
          <cell r="D1538" t="str">
            <v>Un</v>
          </cell>
        </row>
        <row r="1539">
          <cell r="C1539" t="str">
            <v>CHAVE SECCIONADORA TRIP. COM BASE PARA FUSÍVEL HH-400A-15KV</v>
          </cell>
          <cell r="D1539" t="str">
            <v>Un</v>
          </cell>
        </row>
        <row r="1540">
          <cell r="C1540" t="str">
            <v>TRANSFORMADORES</v>
          </cell>
          <cell r="D1540">
            <v>0</v>
          </cell>
        </row>
        <row r="1541">
          <cell r="C1541" t="str">
            <v>TRANSFORMADOR TRIFÁSICO 13,8 / 13,2 / 12,6 KV - 220/127V 500KVA - A SECO</v>
          </cell>
          <cell r="D1541" t="str">
            <v>Un</v>
          </cell>
        </row>
        <row r="1542">
          <cell r="C1542" t="str">
            <v>CUBÍCULO DE ENTRADA E MEDIÇÃO PROTEÇÃO USO OBRIGATÓRIO, CLASSE 15KV, PADRÃO ELETROPAULO</v>
          </cell>
          <cell r="D1542" t="str">
            <v>Un</v>
          </cell>
        </row>
        <row r="1543">
          <cell r="C1543" t="str">
            <v>CUBÍCULO PARA TRANSFORMADOR 300KVA - CLASSE 15KV</v>
          </cell>
          <cell r="D1543" t="str">
            <v>Un</v>
          </cell>
        </row>
        <row r="1544">
          <cell r="C1544" t="str">
            <v>CUBÍCULO PARA BANCO DE CAPACITORES, CLASSE 15KV, MEDIDAS APROX. 2,00 X 0,40 X 2,30M - SEM EQUIPAMENTO</v>
          </cell>
          <cell r="D1544" t="str">
            <v>Un</v>
          </cell>
        </row>
        <row r="1545">
          <cell r="C1545" t="str">
            <v>LÂMPADAS</v>
          </cell>
          <cell r="D1545">
            <v>0</v>
          </cell>
        </row>
        <row r="1546">
          <cell r="C1546" t="str">
            <v>LÂMPADA FLUORESCENTE - 20 W</v>
          </cell>
          <cell r="D1546" t="str">
            <v>Un</v>
          </cell>
        </row>
        <row r="1547">
          <cell r="C1547" t="str">
            <v>LÂMPADA FLUORESCENTE - 14W</v>
          </cell>
          <cell r="D1547" t="str">
            <v>Un</v>
          </cell>
        </row>
        <row r="1548">
          <cell r="C1548" t="str">
            <v>LÂMPADA FLUORESCENTE - 28W</v>
          </cell>
          <cell r="D1548" t="str">
            <v>Un</v>
          </cell>
        </row>
        <row r="1549">
          <cell r="C1549" t="str">
            <v>LÂMPADA FLUORESCENTE - 54W</v>
          </cell>
          <cell r="D1549" t="str">
            <v>Un</v>
          </cell>
        </row>
        <row r="1550">
          <cell r="C1550" t="str">
            <v>LÂMPADA FLUORESCENTE - 40W</v>
          </cell>
          <cell r="D1550" t="str">
            <v>Un</v>
          </cell>
        </row>
        <row r="1551">
          <cell r="C1551" t="str">
            <v>LÂMPADA FLUORESCENTE TIPO HO - 110W</v>
          </cell>
          <cell r="D1551" t="str">
            <v>Un</v>
          </cell>
        </row>
        <row r="1552">
          <cell r="C1552" t="str">
            <v>LÂMPADA INCANDESCENTE - 25W</v>
          </cell>
          <cell r="D1552" t="str">
            <v>Un</v>
          </cell>
        </row>
        <row r="1553">
          <cell r="C1553" t="str">
            <v>LÂMPADA INCANDESCENTE - 40W</v>
          </cell>
          <cell r="D1553" t="str">
            <v>Un</v>
          </cell>
        </row>
        <row r="1554">
          <cell r="C1554" t="str">
            <v>LÂMPADA INCANDESCENTE - 60W</v>
          </cell>
          <cell r="D1554" t="str">
            <v>Un</v>
          </cell>
        </row>
        <row r="1555">
          <cell r="C1555" t="str">
            <v>LÂMPADA INCANDESCENTE - 100W</v>
          </cell>
          <cell r="D1555" t="str">
            <v>Un</v>
          </cell>
        </row>
        <row r="1556">
          <cell r="C1556" t="str">
            <v>LÂMPADA INCANDESCENTE - 150W</v>
          </cell>
          <cell r="D1556" t="str">
            <v>Un</v>
          </cell>
        </row>
        <row r="1557">
          <cell r="C1557" t="str">
            <v>LÂMPADA INCANDESCENTE - 200W</v>
          </cell>
          <cell r="D1557" t="str">
            <v>Un</v>
          </cell>
        </row>
        <row r="1558">
          <cell r="C1558" t="str">
            <v>LÂMPADA MISTA - 220V - 160W</v>
          </cell>
          <cell r="D1558" t="str">
            <v>Un</v>
          </cell>
        </row>
        <row r="1559">
          <cell r="C1559" t="str">
            <v>LÂMPADA MISTA - 220V - 250W</v>
          </cell>
          <cell r="D1559" t="str">
            <v>Un</v>
          </cell>
        </row>
        <row r="1560">
          <cell r="C1560" t="str">
            <v>LÂMPADA MISTA - 220V - 500W</v>
          </cell>
          <cell r="D1560" t="str">
            <v>Un</v>
          </cell>
        </row>
        <row r="1561">
          <cell r="C1561" t="str">
            <v>LÂMPADA VAPOR DE MERCÚRIO - 220V - 80W</v>
          </cell>
          <cell r="D1561" t="str">
            <v>Un</v>
          </cell>
        </row>
        <row r="1562">
          <cell r="C1562" t="str">
            <v>LÂMPADA VAPOR DE MERCÚRIO - 220V - 125W</v>
          </cell>
          <cell r="D1562" t="str">
            <v>Un</v>
          </cell>
        </row>
        <row r="1563">
          <cell r="C1563" t="str">
            <v>LÂMPADA VAPOR DE MERCÚRIO - 250V - 250W</v>
          </cell>
          <cell r="D1563" t="str">
            <v>Un</v>
          </cell>
        </row>
        <row r="1564">
          <cell r="C1564" t="str">
            <v>LÂMPADA VAPOR DE MERCÚRIO - 220V - 400W</v>
          </cell>
          <cell r="D1564" t="str">
            <v>Un</v>
          </cell>
        </row>
        <row r="1565">
          <cell r="C1565" t="str">
            <v>LÂMPADA VAPOR DE SÓDIO - 70W</v>
          </cell>
          <cell r="D1565" t="str">
            <v>Un</v>
          </cell>
        </row>
        <row r="1566">
          <cell r="C1566" t="str">
            <v>LÂMPADA VAPOR DE SÓDIO - 150W</v>
          </cell>
          <cell r="D1566" t="str">
            <v>Un</v>
          </cell>
        </row>
        <row r="1567">
          <cell r="C1567" t="str">
            <v>LÂMPADA VAPOR DE SÓDIO - 250W</v>
          </cell>
          <cell r="D1567" t="str">
            <v>Un</v>
          </cell>
        </row>
        <row r="1568">
          <cell r="C1568" t="str">
            <v>LÂMPADA VAPOR DE SÓDIO - 400W</v>
          </cell>
          <cell r="D1568" t="str">
            <v>Un</v>
          </cell>
        </row>
        <row r="1569">
          <cell r="C1569" t="str">
            <v>LÂMPADA DE HALOGÊNIO 300W / 110V</v>
          </cell>
          <cell r="D1569" t="str">
            <v>Un</v>
          </cell>
        </row>
        <row r="1570">
          <cell r="C1570" t="str">
            <v>LÂMPADA DE HALOGÊNIO 1000W / 220V</v>
          </cell>
          <cell r="D1570" t="str">
            <v>Un</v>
          </cell>
        </row>
        <row r="1571">
          <cell r="C1571" t="str">
            <v>LÂMPADA FLUORESCENTE - 16W</v>
          </cell>
          <cell r="D1571" t="str">
            <v>Un</v>
          </cell>
        </row>
        <row r="1572">
          <cell r="C1572" t="str">
            <v>LÂMPADA FLUORESCENTE - 32W</v>
          </cell>
          <cell r="D1572" t="str">
            <v>Un</v>
          </cell>
        </row>
        <row r="1573">
          <cell r="C1573" t="str">
            <v>LÂMPADA COMPACTA MINI FLUORESCENTE COM REATOR E SOQUETE INCORPORADOS - 25W</v>
          </cell>
          <cell r="D1573" t="str">
            <v>Un</v>
          </cell>
        </row>
        <row r="1574">
          <cell r="C1574" t="str">
            <v>LÂMPADA FLUORESCENTE COMPACTA - 15W/220V</v>
          </cell>
          <cell r="D1574" t="str">
            <v>Un</v>
          </cell>
        </row>
        <row r="1575">
          <cell r="C1575" t="str">
            <v>LÂMPADA MULTIVAPOR METÁLICO TUBULAR OU OVÓIDE, BASE E27 - 70W - 1ª LINHA</v>
          </cell>
          <cell r="D1575" t="str">
            <v>Un</v>
          </cell>
        </row>
        <row r="1576">
          <cell r="C1576" t="str">
            <v>LÂMPADA MULTIVAPOR METÁLICO TUBULAR OU OVÓIDE, BASE E27 - 150W - 1ª LINHA</v>
          </cell>
          <cell r="D1576" t="str">
            <v>Un</v>
          </cell>
        </row>
        <row r="1577">
          <cell r="C1577" t="str">
            <v>LÂMPADA MULTIVAPOR METÁLICO TUBULAR OU OVÓIDE, BASE E40 - 250W</v>
          </cell>
          <cell r="D1577" t="str">
            <v>Un</v>
          </cell>
        </row>
        <row r="1578">
          <cell r="C1578" t="str">
            <v>LÂMPADA MULTIVAPOR METÁLICO TUBULAR OU OVÓIDE, BASE E40 - 400W</v>
          </cell>
          <cell r="D1578" t="str">
            <v>Un</v>
          </cell>
        </row>
        <row r="1579">
          <cell r="C1579" t="str">
            <v>EQUIPAMENTOS DE EMERGÊNCIA</v>
          </cell>
          <cell r="D1579">
            <v>0</v>
          </cell>
        </row>
        <row r="1580">
          <cell r="C1580" t="str">
            <v>CENTRAL DE ILUMINAÇÃO DE EMERGÊNCIA 1000W -24V  COM BATERIAS</v>
          </cell>
          <cell r="D1580" t="str">
            <v>Un</v>
          </cell>
        </row>
        <row r="1581">
          <cell r="C1581" t="str">
            <v>LUMINÁRIA DE EMERGÊNCIA COM LÂMPADA INCANDESCENTE DE 40W</v>
          </cell>
          <cell r="D1581" t="str">
            <v>Un</v>
          </cell>
        </row>
        <row r="1582">
          <cell r="C1582" t="str">
            <v>LUMINÁRIA DE EMERGÊNCIA AUTÔNOMA COM LÂMPADA FLUORESCENTE DE 15W</v>
          </cell>
          <cell r="D1582" t="str">
            <v>Un</v>
          </cell>
        </row>
        <row r="1583">
          <cell r="C1583" t="str">
            <v>LUMINÁRIA DE EMERGÊNCIA AUTÔNOMA COM 2 PROJETORES DE 55W / 12VC - COM BATERIA</v>
          </cell>
          <cell r="D1583" t="str">
            <v>Un</v>
          </cell>
        </row>
        <row r="1584">
          <cell r="C1584" t="str">
            <v>LUMINÁRIA DE EMERGÊNCIA AUTÔNOMA COM 2 LÂMPADAS FLUORESCENTES DE 8W</v>
          </cell>
          <cell r="D1584" t="str">
            <v>Un</v>
          </cell>
        </row>
        <row r="1585">
          <cell r="C1585" t="str">
            <v>LUMINÁRIA DE EMERGÊNCIA AUTÔNOMA COM LÂMPADA FLUORESCENTE DE 9W</v>
          </cell>
          <cell r="D1585" t="str">
            <v>Un</v>
          </cell>
        </row>
        <row r="1586">
          <cell r="C1586" t="str">
            <v>BATERIA AUTOMOTIVA SEM COMPLEMENTO DE NÍVEL 12V - 38A</v>
          </cell>
          <cell r="D1586" t="str">
            <v>Un</v>
          </cell>
        </row>
        <row r="1587">
          <cell r="C1587" t="str">
            <v>BATERIA AUTOMOTIVA SEM COMPLEMENTO DE NÍVEL 12V - 40A</v>
          </cell>
          <cell r="D1587" t="str">
            <v>Un</v>
          </cell>
        </row>
        <row r="1588">
          <cell r="C1588" t="str">
            <v>BATERIA AUTOMOTIVA SEM COMPLEMENTO DE NÍVEL 12V - 45A</v>
          </cell>
          <cell r="D1588" t="str">
            <v>Un</v>
          </cell>
        </row>
        <row r="1589">
          <cell r="C1589" t="str">
            <v>BATERIA ESTACIONÁRIA CHUMBO/CÁLCIO - 12V - 45A</v>
          </cell>
          <cell r="D1589" t="str">
            <v>Un</v>
          </cell>
        </row>
        <row r="1590">
          <cell r="C1590" t="str">
            <v>CENTRAL ALARME INCÊNDIO ATÉ 12 LAÇOS</v>
          </cell>
          <cell r="D1590" t="str">
            <v>Un</v>
          </cell>
        </row>
        <row r="1591">
          <cell r="C1591" t="str">
            <v>CENTRAL ALARME INCÊNDIO ATÉ 24 LAÇOS</v>
          </cell>
          <cell r="D1591" t="str">
            <v>Un</v>
          </cell>
        </row>
        <row r="1592">
          <cell r="C1592" t="str">
            <v>ACIONADOR LIGA/DESLIGA P/ BOMBA - COM MARTELO QUEBRA VIDRO</v>
          </cell>
          <cell r="D1592" t="str">
            <v>Un</v>
          </cell>
        </row>
        <row r="1593">
          <cell r="C1593" t="str">
            <v>ACIONADOR MANUAL TIPO QUEBRE-O-VIDRO</v>
          </cell>
          <cell r="D1593" t="str">
            <v>Un</v>
          </cell>
        </row>
        <row r="1594">
          <cell r="C1594" t="str">
            <v>CAMPAINHA TIMBRE PARA INCÊNDIO 24V - 95DB</v>
          </cell>
          <cell r="D1594" t="str">
            <v>Un</v>
          </cell>
        </row>
        <row r="1595">
          <cell r="C1595" t="str">
            <v>SIRENE ELETRÔNICA C/ SOM AGUDO ONDULANTE, 24V, ENTRE 100 DB E 120DB - COM FLASH (GRUPO DE LEDS)</v>
          </cell>
          <cell r="D1595" t="str">
            <v>Un</v>
          </cell>
        </row>
        <row r="1596">
          <cell r="C1596" t="str">
            <v>SIRENE ELETRÔNICA BITONAL  24V, ENTRE 100 e 120 DB, COM FLASH (GRUPO DE LEDS)</v>
          </cell>
          <cell r="D1596" t="str">
            <v>Un</v>
          </cell>
        </row>
        <row r="1597">
          <cell r="C1597" t="str">
            <v>DETECTOR ÓPTICO DE FUMAÇA NÃO-ANALÓGICO PARA SISTEMAS ENDEREÇÁVEIS</v>
          </cell>
          <cell r="D1597" t="str">
            <v>Un</v>
          </cell>
        </row>
        <row r="1598">
          <cell r="C1598" t="str">
            <v>DETECTOR PRESENÇA TP INFRAVERM. PAS - 12VCC</v>
          </cell>
          <cell r="D1598" t="str">
            <v>Un</v>
          </cell>
        </row>
        <row r="1599">
          <cell r="C1599" t="str">
            <v>NO-BREAK TRIFÁSICO - 15 KVA - AUTONOMIA DE 15 MIN.</v>
          </cell>
          <cell r="D1599" t="str">
            <v>Un</v>
          </cell>
        </row>
        <row r="1600">
          <cell r="C1600" t="str">
            <v>ESTABILIZADOR ELETRÔNICO TRIFÁSICO - 15 KVA</v>
          </cell>
          <cell r="D1600" t="str">
            <v>Un</v>
          </cell>
        </row>
        <row r="1601">
          <cell r="C1601" t="str">
            <v>GRUPO GERADOR 150 KVA ( + OU - 10 KVA) COM COMANDO AUTOMÁTICO, VERSÃO ABERTA</v>
          </cell>
          <cell r="D1601" t="str">
            <v>Un</v>
          </cell>
        </row>
        <row r="1602">
          <cell r="C1602" t="str">
            <v>GRUPO GERADOR 180 KVA ( + OU - 10 KVA) COM COMANDO AUTOMÁTICO, VERSÃO ABERTA</v>
          </cell>
          <cell r="D1602" t="str">
            <v>Un</v>
          </cell>
        </row>
        <row r="1603">
          <cell r="C1603" t="str">
            <v>GRUPO GERADOR 137 KVA ( + OU - 10 KVA) COM COMANDO AUTOMÁTICO, VERSÃO ABERTA</v>
          </cell>
          <cell r="D1603" t="str">
            <v>Un</v>
          </cell>
        </row>
        <row r="1604">
          <cell r="C1604" t="str">
            <v>GRUPO GERADOR 275 KVA ( + OU - 10 KVA) COM COMANDO AUTOMÁTICO, VERSÃO ABERTA</v>
          </cell>
          <cell r="D1604" t="str">
            <v>Un</v>
          </cell>
        </row>
        <row r="1605">
          <cell r="C1605" t="str">
            <v>APARELHOS ELÉTRICOS</v>
          </cell>
          <cell r="D1605">
            <v>0</v>
          </cell>
        </row>
        <row r="1606">
          <cell r="C1606" t="str">
            <v>BEBEDOURO ELÉTRICO COM REFRIGERAÇÃO - 40L</v>
          </cell>
          <cell r="D1606" t="str">
            <v>Un</v>
          </cell>
        </row>
        <row r="1607">
          <cell r="C1607" t="str">
            <v>BEBEDOURO ELÉTRICO COM SISTEMA DE REFRIGERAÇÃO - ACESSÍVEL</v>
          </cell>
          <cell r="D1607" t="str">
            <v>Un</v>
          </cell>
        </row>
        <row r="1608">
          <cell r="C1608" t="str">
            <v>BEBEDOURO ELÉTRICO COM REFRIGERAÇÃO - 80L</v>
          </cell>
          <cell r="D1608" t="str">
            <v>Un</v>
          </cell>
        </row>
        <row r="1609">
          <cell r="C1609" t="str">
            <v>CHUVEIRO ELÉTRICO AUTOMÁTICO -220V- 5400W-CORPO PVC CROMADO</v>
          </cell>
          <cell r="D1609" t="str">
            <v>Un</v>
          </cell>
        </row>
        <row r="1610">
          <cell r="C1610" t="str">
            <v>DUCHA MODELO JET 04 - PLÁSTICA - BRANCA</v>
          </cell>
          <cell r="D1610" t="str">
            <v>Un</v>
          </cell>
        </row>
        <row r="1611">
          <cell r="C1611" t="str">
            <v>DUCHA HIG.FLEX SEM REG. DE PAREDE</v>
          </cell>
          <cell r="D1611" t="str">
            <v>Un</v>
          </cell>
        </row>
        <row r="1612">
          <cell r="C1612" t="str">
            <v>EXAUSTOR P/ COIFA - POT. 1/2HP</v>
          </cell>
          <cell r="D1612" t="str">
            <v>Un</v>
          </cell>
        </row>
        <row r="1613">
          <cell r="C1613" t="str">
            <v>VENTILADOR DE PAREDE C/ GRADE CROMADA, DIÂM. MÍN. DE 65 CM, BI-VOLT, POT. 150 W, VELOC. REGULÁVEL E MOVIMENTO OSCILANTE</v>
          </cell>
          <cell r="D1613" t="str">
            <v>Un</v>
          </cell>
        </row>
        <row r="1614">
          <cell r="C1614" t="str">
            <v>TORNEIRA ELÉTRICA DE PLÁSTICO BRANCA - 220V</v>
          </cell>
          <cell r="D1614" t="str">
            <v>Un</v>
          </cell>
        </row>
        <row r="1615">
          <cell r="C1615" t="str">
            <v>PÁRA-RAIOS E ACESSÓRIOS</v>
          </cell>
          <cell r="D1615">
            <v>0</v>
          </cell>
        </row>
        <row r="1616">
          <cell r="C1616" t="str">
            <v>BASE E ESTAIS PARA MASTRO DE PÁRA-RAIOS</v>
          </cell>
          <cell r="D1616" t="str">
            <v>CJ</v>
          </cell>
        </row>
        <row r="1617">
          <cell r="C1617" t="str">
            <v>TERMINAL AÉREO AÇO GALV. C/ BASE FIXA 30 CM</v>
          </cell>
          <cell r="D1617" t="str">
            <v>Un</v>
          </cell>
        </row>
        <row r="1618">
          <cell r="C1618" t="str">
            <v>SUPORTE P/FIXAÇÃO CABO EM TELHA ONDULADA</v>
          </cell>
          <cell r="D1618" t="str">
            <v>Un</v>
          </cell>
        </row>
        <row r="1619">
          <cell r="C1619" t="str">
            <v>CAIXA INSPEÇÃO ATERR.C/TAMPA E ALÇA</v>
          </cell>
          <cell r="D1619" t="str">
            <v>Un</v>
          </cell>
        </row>
        <row r="1620">
          <cell r="C1620" t="str">
            <v>CAIXA SUSPENSA P/ INSPEÇÃO DE TERRA - POLIPROPILENO OU PVC</v>
          </cell>
          <cell r="D1620" t="str">
            <v>Un</v>
          </cell>
        </row>
        <row r="1621">
          <cell r="C1621" t="str">
            <v>SINALEIRO SIMPLES C/FOTOCÉLULA SOLAR</v>
          </cell>
          <cell r="D1621" t="str">
            <v>Un</v>
          </cell>
        </row>
        <row r="1622">
          <cell r="C1622" t="str">
            <v>SINALEIRO DUPLO C/FOTOCÉLULA SOLAR</v>
          </cell>
          <cell r="D1622" t="str">
            <v>Un</v>
          </cell>
        </row>
        <row r="1623">
          <cell r="C1623" t="str">
            <v>CAPTOR TIPO FRANKLIN PARA DUAS DESCIDAS</v>
          </cell>
          <cell r="D1623" t="str">
            <v>Un</v>
          </cell>
        </row>
        <row r="1624">
          <cell r="C1624" t="str">
            <v>SUPORTE ISOLADOR SIMPLES COM ROLDANA - ROSCA SOBERBA E BUCHA - PARA DESCIDA DE PÁRA-RAIOS</v>
          </cell>
          <cell r="D1624" t="str">
            <v>Un</v>
          </cell>
        </row>
        <row r="1625">
          <cell r="C1625" t="str">
            <v>HASTES</v>
          </cell>
          <cell r="D1625">
            <v>0</v>
          </cell>
        </row>
        <row r="1626">
          <cell r="C1626" t="str">
            <v>HASTE TIPO COPPERWELD ALTA CAMADA - 5/8"X3,00M</v>
          </cell>
          <cell r="D1626" t="str">
            <v>Un</v>
          </cell>
        </row>
        <row r="1627">
          <cell r="C1627" t="str">
            <v>HASTE TIPO COPPERWELD ALTA CAMADA - 3/4"X3,00M</v>
          </cell>
          <cell r="D1627" t="str">
            <v>Un</v>
          </cell>
        </row>
        <row r="1628">
          <cell r="C1628" t="str">
            <v>MASTRO DE AÇO GALVANIZADO - 2"X3,00M</v>
          </cell>
          <cell r="D1628" t="str">
            <v>Un</v>
          </cell>
        </row>
        <row r="1629">
          <cell r="C1629" t="str">
            <v>CAIXA DE PASSAGEM EM CHAPA METÁLICA COM TAMPA APARAFUSADA MED. (10X10X8)CM</v>
          </cell>
          <cell r="D1629" t="str">
            <v>Un</v>
          </cell>
        </row>
        <row r="1630">
          <cell r="C1630" t="str">
            <v>CONECTORES E TERMINAIS</v>
          </cell>
          <cell r="D1630">
            <v>0</v>
          </cell>
        </row>
        <row r="1631">
          <cell r="C1631" t="str">
            <v>TERMINAL DE PRESSÃO PARA CABO   6MM2</v>
          </cell>
          <cell r="D1631" t="str">
            <v>Un</v>
          </cell>
        </row>
        <row r="1632">
          <cell r="C1632" t="str">
            <v>TERMINAL DE PRESSÃO PARA CABO  10MM2</v>
          </cell>
          <cell r="D1632" t="str">
            <v>Un</v>
          </cell>
        </row>
        <row r="1633">
          <cell r="C1633" t="str">
            <v>TERMINAL DE PRESSÃO PARA CABO  16MM2</v>
          </cell>
          <cell r="D1633" t="str">
            <v>Un</v>
          </cell>
        </row>
        <row r="1634">
          <cell r="C1634" t="str">
            <v>TERMINAL DE PRESSÃO PARA CABO  25MM2</v>
          </cell>
          <cell r="D1634" t="str">
            <v>Un</v>
          </cell>
        </row>
        <row r="1635">
          <cell r="C1635" t="str">
            <v>TERMINAL DE PRESSÃO PARA CABO  35MM2</v>
          </cell>
          <cell r="D1635" t="str">
            <v>Un</v>
          </cell>
        </row>
        <row r="1636">
          <cell r="C1636" t="str">
            <v>TERMINAL DE PRESSÃO PARA CABO  50MM2</v>
          </cell>
          <cell r="D1636" t="str">
            <v>Un</v>
          </cell>
        </row>
        <row r="1637">
          <cell r="C1637" t="str">
            <v>TERMINAL DE PRESSÃO PARA CABO  70MM2</v>
          </cell>
          <cell r="D1637" t="str">
            <v>Un</v>
          </cell>
        </row>
        <row r="1638">
          <cell r="C1638" t="str">
            <v>TERMINAL DE PRESSÃO PARA CABO  95MM2</v>
          </cell>
          <cell r="D1638" t="str">
            <v>Un</v>
          </cell>
        </row>
        <row r="1639">
          <cell r="C1639" t="str">
            <v>TERMINAL DE PRESSÃO PARA CABO 120MM2</v>
          </cell>
          <cell r="D1639" t="str">
            <v>Un</v>
          </cell>
        </row>
        <row r="1640">
          <cell r="C1640" t="str">
            <v>TERMINAL DE PRESSÃO PARA CABO 150MM2</v>
          </cell>
          <cell r="D1640" t="str">
            <v>Un</v>
          </cell>
        </row>
        <row r="1641">
          <cell r="C1641" t="str">
            <v>TERMINAL DE PRESSÃO PARA CABO 185MM2</v>
          </cell>
          <cell r="D1641" t="str">
            <v>Un</v>
          </cell>
        </row>
        <row r="1642">
          <cell r="C1642" t="str">
            <v>TERMINAL DE PRESSÃO PARA CABO 240MM2</v>
          </cell>
          <cell r="D1642" t="str">
            <v>Un</v>
          </cell>
        </row>
        <row r="1643">
          <cell r="C1643" t="str">
            <v>TERMINAL DE PRESSÃO PARA CABO 300MM2</v>
          </cell>
          <cell r="D1643" t="str">
            <v>Un</v>
          </cell>
        </row>
        <row r="1644">
          <cell r="C1644" t="str">
            <v>CONECTOR PARA HASTE TIPO COPPERWELD</v>
          </cell>
          <cell r="D1644" t="str">
            <v>Un</v>
          </cell>
        </row>
        <row r="1645">
          <cell r="C1645" t="str">
            <v>CONECTOR TIPO SPLIT-BOLT PARA CABO DE 10MM2</v>
          </cell>
          <cell r="D1645" t="str">
            <v>Un</v>
          </cell>
        </row>
        <row r="1646">
          <cell r="C1646" t="str">
            <v>CONECTOR TIPO SPLIT-BOLT PARA CABO DE 16MM2</v>
          </cell>
          <cell r="D1646" t="str">
            <v>Un</v>
          </cell>
        </row>
        <row r="1647">
          <cell r="C1647" t="str">
            <v>CONECTOR TIPO SPLIT-BOLT PARA CABO DE 25MM2</v>
          </cell>
          <cell r="D1647" t="str">
            <v>Un</v>
          </cell>
        </row>
        <row r="1648">
          <cell r="C1648" t="str">
            <v>CONECTOR TIPO SPLIT-BOLT PARA CABO DE 35MM2</v>
          </cell>
          <cell r="D1648" t="str">
            <v>Un</v>
          </cell>
        </row>
        <row r="1649">
          <cell r="C1649" t="str">
            <v>CONECTOR TIPO SPLIT-BOLT PARA CABO DE 70MM2</v>
          </cell>
          <cell r="D1649" t="str">
            <v>Un</v>
          </cell>
        </row>
        <row r="1650">
          <cell r="C1650" t="str">
            <v>CONECTOR TIPO SPLIT-BOLT PARA CABO DE 95MM2</v>
          </cell>
          <cell r="D1650" t="str">
            <v>Un</v>
          </cell>
        </row>
        <row r="1651">
          <cell r="C1651" t="str">
            <v>CONECTOR TIPO SPLIT-BOLT PARA CABO DE 50MM2</v>
          </cell>
          <cell r="D1651" t="str">
            <v>Un</v>
          </cell>
        </row>
        <row r="1652">
          <cell r="C1652" t="str">
            <v>CONECTOR TIPO SPLIT-BOLT PARA CABO DE 120MM2</v>
          </cell>
          <cell r="D1652" t="str">
            <v>Un</v>
          </cell>
        </row>
        <row r="1653">
          <cell r="C1653" t="str">
            <v>CONECTOR TIPO SPLIT-BOLT PARA CABO DE 150MM2</v>
          </cell>
          <cell r="D1653" t="str">
            <v>Un</v>
          </cell>
        </row>
        <row r="1654">
          <cell r="C1654" t="str">
            <v>CONECTOR TIPO SPLIT-BOLT PARA CABO DE 185MM2</v>
          </cell>
          <cell r="D1654" t="str">
            <v>Un</v>
          </cell>
        </row>
        <row r="1655">
          <cell r="C1655" t="str">
            <v>CONECTOR TIPO SPLIT-BOLT PARA CABO DE 240MM2</v>
          </cell>
          <cell r="D1655" t="str">
            <v>Un</v>
          </cell>
        </row>
        <row r="1656">
          <cell r="C1656" t="str">
            <v>CONECTOR TIPO SPLIT-BOLT PARA CABO DE 300MM2</v>
          </cell>
          <cell r="D1656" t="str">
            <v>Un</v>
          </cell>
        </row>
        <row r="1657">
          <cell r="C1657" t="str">
            <v>CONECTOR EM ALUMÍNIO TIPO PRENSA-CABO - 3/8"</v>
          </cell>
          <cell r="D1657" t="str">
            <v>Un</v>
          </cell>
        </row>
        <row r="1658">
          <cell r="C1658" t="str">
            <v>CONECTOR EM ALUMÍNIO TIPO PRENSA-CABO - 1/2"</v>
          </cell>
          <cell r="D1658" t="str">
            <v>Un</v>
          </cell>
        </row>
        <row r="1659">
          <cell r="C1659" t="str">
            <v>CONECTOR EM ALUMÍNIO TIPO PRENSA-CABO - 3/4"</v>
          </cell>
          <cell r="D1659" t="str">
            <v>Un</v>
          </cell>
        </row>
        <row r="1660">
          <cell r="C1660" t="str">
            <v>CONECTOR EM ALUMÍNIO TIPO PRENSA-CABO - 1"</v>
          </cell>
          <cell r="D1660" t="str">
            <v>Un</v>
          </cell>
        </row>
        <row r="1661">
          <cell r="C1661" t="str">
            <v>BUCHAS; ARRUELAS E BRAÇADEIRAS</v>
          </cell>
          <cell r="D1661">
            <v>0</v>
          </cell>
        </row>
        <row r="1662">
          <cell r="C1662" t="str">
            <v>BRAÇADEIRA DE AÇO GALVANIZADO TIPO U (OMEGA/SIMPLES) - 1"</v>
          </cell>
          <cell r="D1662" t="str">
            <v>Un</v>
          </cell>
        </row>
        <row r="1663">
          <cell r="C1663" t="str">
            <v>BRAÇADEIRA PARA TUBO DE 150MM</v>
          </cell>
          <cell r="D1663" t="str">
            <v>Un</v>
          </cell>
        </row>
        <row r="1664">
          <cell r="C1664" t="str">
            <v>BUCHA E ARRUELA DE ZAMACK -  1/2"</v>
          </cell>
          <cell r="D1664" t="str">
            <v>Un</v>
          </cell>
        </row>
        <row r="1665">
          <cell r="C1665" t="str">
            <v>BUCHA E ARRUELA DE ZAMACK -  3/4"</v>
          </cell>
          <cell r="D1665" t="str">
            <v>Un</v>
          </cell>
        </row>
        <row r="1666">
          <cell r="C1666" t="str">
            <v>BUCHA E ARRUELA DE ZAMACK - 1"</v>
          </cell>
          <cell r="D1666" t="str">
            <v>Un</v>
          </cell>
        </row>
        <row r="1667">
          <cell r="C1667" t="str">
            <v>BUCHA E ARRUELA DE ZAMACK - 1.1/2"</v>
          </cell>
          <cell r="D1667" t="str">
            <v>Un</v>
          </cell>
        </row>
        <row r="1668">
          <cell r="C1668" t="str">
            <v>BUCHA E ARRUELA DE ZAMACK - 2.1/2"</v>
          </cell>
          <cell r="D1668" t="str">
            <v>Un</v>
          </cell>
        </row>
        <row r="1669">
          <cell r="C1669" t="str">
            <v>BUCHA E ARRUELA DE ZAMACK - 3"</v>
          </cell>
          <cell r="D1669" t="str">
            <v>Un</v>
          </cell>
        </row>
        <row r="1670">
          <cell r="C1670" t="str">
            <v>BUCHA E ARRUELA DE ZAMACK - 4"</v>
          </cell>
          <cell r="D1670" t="str">
            <v>Un</v>
          </cell>
        </row>
        <row r="1671">
          <cell r="C1671" t="str">
            <v>BRAÇADEIRA DE AÇO GALVANIZADO TIPO U (OMEGA/SIMPLES) - 1/2"</v>
          </cell>
          <cell r="D1671" t="str">
            <v>Un</v>
          </cell>
        </row>
        <row r="1672">
          <cell r="C1672" t="str">
            <v>BRAÇADEIRA DE AÇO GALVANIZADO TIPO U (OMEGA/SIMPLES) - 3/4"</v>
          </cell>
          <cell r="D1672" t="str">
            <v>Un</v>
          </cell>
        </row>
        <row r="1673">
          <cell r="C1673" t="str">
            <v>BRAÇADEIRA DE AÇO GALVANIZADO TIPO U (OMEGA/SIMPLES) - 3"</v>
          </cell>
          <cell r="D1673" t="str">
            <v>Un</v>
          </cell>
        </row>
        <row r="1674">
          <cell r="C1674" t="str">
            <v>POSTES</v>
          </cell>
          <cell r="D1674">
            <v>0</v>
          </cell>
        </row>
        <row r="1675">
          <cell r="C1675" t="str">
            <v>POSTE DE CONCRETO DUPLO T - H=7,50M - 90KG</v>
          </cell>
          <cell r="D1675" t="str">
            <v>Un</v>
          </cell>
        </row>
        <row r="1676">
          <cell r="C1676" t="str">
            <v>POSTE DE CONCRETO DUPLO T - H=7,50M - 200KG</v>
          </cell>
          <cell r="D1676" t="str">
            <v>Un</v>
          </cell>
        </row>
        <row r="1677">
          <cell r="C1677" t="str">
            <v>POSTE DE CONCRETO DUPLO T - H=7,50M - 300KG</v>
          </cell>
          <cell r="D1677" t="str">
            <v>Un</v>
          </cell>
        </row>
        <row r="1678">
          <cell r="C1678" t="str">
            <v>POSTE DE CONCRETO CIRCULAR RETO - H=12,00M/200DAM</v>
          </cell>
          <cell r="D1678" t="str">
            <v>Un</v>
          </cell>
        </row>
        <row r="1679">
          <cell r="C1679" t="str">
            <v>POSTE DE CONCRETO COM ALTURA LIVRE DE 18M - 1000 DAN - CIRCULAR / DUPLO T</v>
          </cell>
          <cell r="D1679" t="str">
            <v>Un</v>
          </cell>
        </row>
        <row r="1680">
          <cell r="C1680" t="str">
            <v>DIVERSOS</v>
          </cell>
          <cell r="D1680">
            <v>0</v>
          </cell>
        </row>
        <row r="1681">
          <cell r="C1681" t="str">
            <v>CRUZETA DE FERRO GALVANIZADO PARA 3 PROJETORES</v>
          </cell>
          <cell r="D1681" t="str">
            <v>Un</v>
          </cell>
        </row>
        <row r="1682">
          <cell r="C1682" t="str">
            <v>BRAÇO P/LUMIN. TUBO FERRO GALV. 1-X1;00M</v>
          </cell>
          <cell r="D1682" t="str">
            <v>Un</v>
          </cell>
        </row>
        <row r="1683">
          <cell r="C1683" t="str">
            <v>ALÇA COM ISOLADOR DE PORCELANA TIPO TELESP</v>
          </cell>
          <cell r="D1683" t="str">
            <v>Un</v>
          </cell>
        </row>
        <row r="1684">
          <cell r="C1684" t="str">
            <v>ARMAÇÃO SECUNDÁRIA (PRESBOW) - 3 ESTRIBOS</v>
          </cell>
          <cell r="D1684" t="str">
            <v>Un</v>
          </cell>
        </row>
        <row r="1685">
          <cell r="C1685" t="str">
            <v>BLOCO DE LIGAÇÃO EXT.BLE-2 (CAIXA) C/KIT DE INSTAL: C/ ISOL PORC.2RP, PARAF.PR60 C/ PORC.E SUPORTE TIPO DM-PADR.TELESP</v>
          </cell>
          <cell r="D1685" t="str">
            <v>Un</v>
          </cell>
        </row>
        <row r="1686">
          <cell r="C1686" t="str">
            <v>CINTA DE AÇO GALVANIZADO DIÂMETRO 170MM</v>
          </cell>
          <cell r="D1686" t="str">
            <v>Un</v>
          </cell>
        </row>
        <row r="1687">
          <cell r="C1687" t="str">
            <v>CIGARRA DE SOBREPOR; TIPO COLEGIAL</v>
          </cell>
          <cell r="D1687" t="str">
            <v>Un</v>
          </cell>
        </row>
        <row r="1688">
          <cell r="C1688" t="str">
            <v>FITA ISOLANTE ROLO DE 19MM X 20M - COR PRETA</v>
          </cell>
          <cell r="D1688" t="str">
            <v>M</v>
          </cell>
        </row>
        <row r="1689">
          <cell r="C1689" t="str">
            <v>SOQUETE ANTIVIBRATÓRIO PARA LÂMPADA FLUORESCENTE SEM PORTA  - STA</v>
          </cell>
          <cell r="D1689" t="str">
            <v>Un</v>
          </cell>
        </row>
        <row r="1690">
          <cell r="C1690" t="str">
            <v>SOQUETE EM BAQUELITE TERMOPLÁSTICO COM RABICHO, CASQUILHO EM LATÃO, ROSCA E27 - 4A/250V</v>
          </cell>
          <cell r="D1690" t="str">
            <v>Un</v>
          </cell>
        </row>
        <row r="1691">
          <cell r="C1691" t="str">
            <v>TAMPA METÁLICA COM REQUADRO DE 30X30CM (FERRO FUNDIDO)</v>
          </cell>
          <cell r="D1691" t="str">
            <v>Un</v>
          </cell>
        </row>
        <row r="1692">
          <cell r="C1692" t="str">
            <v>RELÉ FOTOEL. FOTOCÉLULA SOLAR 1000W</v>
          </cell>
          <cell r="D1692" t="str">
            <v>Un</v>
          </cell>
        </row>
        <row r="1693">
          <cell r="C1693" t="str">
            <v>DISPOSITIVO DE PROTEÇÃO CONTRA SURTOS 275V - 40KA</v>
          </cell>
          <cell r="D1693" t="str">
            <v>Un</v>
          </cell>
        </row>
        <row r="1694">
          <cell r="C1694" t="str">
            <v>INTERRUPTOR DIFERENCIAL RESIDUAL (DR)2P - 25A/30MA-220/240V</v>
          </cell>
          <cell r="D1694" t="str">
            <v>Un</v>
          </cell>
        </row>
        <row r="1695">
          <cell r="C1695" t="str">
            <v>INTERRUPTOR DIFERENCIAL RESIDUAL (DR)2P - 40A/30MA-220/240V</v>
          </cell>
          <cell r="D1695" t="str">
            <v>Un</v>
          </cell>
        </row>
        <row r="1696">
          <cell r="C1696" t="str">
            <v>BARRAMENTO DE COBRE TIPO DIN BIPOLAR PARA 80A</v>
          </cell>
          <cell r="D1696" t="str">
            <v>M</v>
          </cell>
        </row>
        <row r="1697">
          <cell r="C1697" t="str">
            <v>BARRAMENTO DE COBRE TIPO DIN TRIPOLAR PARA 80A</v>
          </cell>
          <cell r="D1697" t="str">
            <v>M</v>
          </cell>
        </row>
        <row r="1698">
          <cell r="C1698" t="str">
            <v>MINI DISJUNTOR - TIPO EUROPEU (IEC) - TRIPOLAR DE 63A</v>
          </cell>
          <cell r="D1698" t="str">
            <v>Un</v>
          </cell>
        </row>
        <row r="1699">
          <cell r="C1699" t="str">
            <v>ÓLEO ISOLANTE P/ TRANSFORMADOR/DISJUNTOR 30KV/CM</v>
          </cell>
          <cell r="D1699" t="str">
            <v>L</v>
          </cell>
        </row>
        <row r="1700">
          <cell r="C1700" t="str">
            <v>ISOLADOR SUPORTE TIPO PEDESTAL EM PORCELANA - 1KV</v>
          </cell>
          <cell r="D1700" t="str">
            <v>Un</v>
          </cell>
        </row>
        <row r="1701">
          <cell r="C1701" t="str">
            <v>ISOLADOR SUPORTE TIPO PEDESTAL EM EPOXI - 15KV</v>
          </cell>
          <cell r="D1701" t="str">
            <v>Un</v>
          </cell>
        </row>
        <row r="1702">
          <cell r="C1702" t="str">
            <v>ISOLADOR SUPORTE TIPO PEDESTAL EM EPOXI -  1KV</v>
          </cell>
          <cell r="D1702" t="str">
            <v>Un</v>
          </cell>
        </row>
        <row r="1703">
          <cell r="C1703" t="str">
            <v>JANELA P/ VENTILAÇÃO PERMANENTE TIPO CHICANA INCLUSIVE TELA</v>
          </cell>
          <cell r="D1703" t="str">
            <v>M2</v>
          </cell>
        </row>
        <row r="1704">
          <cell r="C1704" t="str">
            <v>TERMINAL OU CONECTOR P/ VERGALHÃO DE COBRE 3/8" (10MM)</v>
          </cell>
          <cell r="D1704" t="str">
            <v>Un</v>
          </cell>
        </row>
        <row r="1705">
          <cell r="C1705" t="str">
            <v>CABO DE MÉDIA TENSÃO PARA 12/20KV - 1X25MM2 UNIPOLAR</v>
          </cell>
          <cell r="D1705" t="str">
            <v>M</v>
          </cell>
        </row>
        <row r="1706">
          <cell r="C1706" t="str">
            <v>EMENDA PARA CABO DE MÉDIA TENSÃO 12/20KV - 1X25 / 1X35 MM2 UNIPOLAR</v>
          </cell>
          <cell r="D1706" t="str">
            <v>Un</v>
          </cell>
        </row>
        <row r="1707">
          <cell r="C1707" t="str">
            <v>TRANSFORMADOR DE POTENCIAL A SECO 13,2 / 0,11-0,22KV-1000VA</v>
          </cell>
          <cell r="D1707" t="str">
            <v>Un</v>
          </cell>
        </row>
        <row r="1708">
          <cell r="C1708" t="str">
            <v>BUCHA DE PASSAGEM INTERNA / EXTERNA - 15KV</v>
          </cell>
          <cell r="D1708" t="str">
            <v>Un</v>
          </cell>
        </row>
        <row r="1709">
          <cell r="C1709" t="str">
            <v>BUCHA PARA NEUTRO - EM PORCELANA</v>
          </cell>
          <cell r="D1709" t="str">
            <v>Un</v>
          </cell>
        </row>
        <row r="1710">
          <cell r="C1710" t="str">
            <v>BUCHA DE PASSAGEM PARA BARRAMENTO - EM EPÓXI</v>
          </cell>
          <cell r="D1710" t="str">
            <v>Un</v>
          </cell>
        </row>
        <row r="1711">
          <cell r="C1711" t="str">
            <v>CHAPA DE FERRO 1,50X0,50X1/4" PARA BUCHAS DE PASSAGEM</v>
          </cell>
          <cell r="D1711" t="str">
            <v>Un</v>
          </cell>
        </row>
        <row r="1712">
          <cell r="C1712" t="str">
            <v>BASE PARA FUSÍVEL DE TRANSFORMADOR DE POTENCIAL</v>
          </cell>
          <cell r="D1712" t="str">
            <v>Un</v>
          </cell>
        </row>
        <row r="1713">
          <cell r="C1713" t="str">
            <v>FUSÍVEL HH PARA 7,5A/15KV</v>
          </cell>
          <cell r="D1713" t="str">
            <v>Un</v>
          </cell>
        </row>
        <row r="1714">
          <cell r="C1714" t="str">
            <v>FUSÍVEL HH PARA 10A/15KV</v>
          </cell>
          <cell r="D1714" t="str">
            <v>Un</v>
          </cell>
        </row>
        <row r="1715">
          <cell r="C1715" t="str">
            <v>FUSÍVEL HH PARA 20A/15KV</v>
          </cell>
          <cell r="D1715" t="str">
            <v>Un</v>
          </cell>
        </row>
        <row r="1716">
          <cell r="C1716" t="str">
            <v>FUSÍVEL HH PARA 40A/15KV</v>
          </cell>
          <cell r="D1716" t="str">
            <v>Un</v>
          </cell>
        </row>
        <row r="1717">
          <cell r="C1717" t="str">
            <v>BASE TRIPOLAR PARA FUSÍVEL LIMITADOR HH - 15KV / 200A</v>
          </cell>
          <cell r="D1717" t="str">
            <v>Un</v>
          </cell>
        </row>
        <row r="1718">
          <cell r="C1718" t="str">
            <v>FUSÍVEL PARA TRANSFORMADOR DE POTENCIAL</v>
          </cell>
          <cell r="D1718" t="str">
            <v>Un</v>
          </cell>
        </row>
        <row r="1719">
          <cell r="C1719" t="str">
            <v>DISJUNTOR A VÁCUO 15KV/350 MVA -COMPLETO- CARREGAM. MANUAL</v>
          </cell>
          <cell r="D1719" t="str">
            <v>Un</v>
          </cell>
        </row>
        <row r="1720">
          <cell r="C1720" t="str">
            <v>DISJUNTOR PVO 15KV / 350MVA - COMPLETO</v>
          </cell>
          <cell r="D1720" t="str">
            <v>Un</v>
          </cell>
        </row>
        <row r="1721">
          <cell r="C1721" t="str">
            <v>DISJUNTOR A VÁCUO 15KV/350MVA - COMPLETO - CARREGAM. MOTORIZADO</v>
          </cell>
          <cell r="D1721" t="str">
            <v>Un</v>
          </cell>
        </row>
        <row r="1722">
          <cell r="C1722" t="str">
            <v>RELE DE SOBRECORRENTE DISJUNTOR 15KV FLUIDO DINÂMICO UNIDADE = CJ 3 PEÇAS</v>
          </cell>
          <cell r="D1722" t="str">
            <v>Un</v>
          </cell>
        </row>
        <row r="1723">
          <cell r="C1723" t="str">
            <v>BOBINA DE MÍNIMA TENSÃO DO DISJUNTOR VOL NORMAL DE ÓLEO</v>
          </cell>
          <cell r="D1723" t="str">
            <v>Un</v>
          </cell>
        </row>
        <row r="1724">
          <cell r="C1724" t="str">
            <v>RELE DE FALTA DE FASE E MÍNIMA TENSÃO - TRIFÁSICO</v>
          </cell>
          <cell r="D1724" t="str">
            <v>Un</v>
          </cell>
        </row>
        <row r="1725">
          <cell r="C1725" t="str">
            <v>PARA-RAIO TIPO POLIMÉRICO CLASSE 15 KV</v>
          </cell>
          <cell r="D1725" t="str">
            <v>Un</v>
          </cell>
        </row>
        <row r="1726">
          <cell r="C1726" t="str">
            <v>ESTRADO DE BORRACHA ISOLANTE 100X100X2,5CM</v>
          </cell>
          <cell r="D1726" t="str">
            <v>Un</v>
          </cell>
        </row>
        <row r="1727">
          <cell r="C1727" t="str">
            <v>VARA DE MANOBRA DE FIBRA DE VIDRO 3,00 M / 15KV</v>
          </cell>
          <cell r="D1727" t="str">
            <v>Un</v>
          </cell>
        </row>
        <row r="1728">
          <cell r="C1728" t="str">
            <v>BRAÇADEIRA PARA ELETRODUTO EM POSTE</v>
          </cell>
          <cell r="D1728" t="str">
            <v>Un</v>
          </cell>
        </row>
        <row r="1729">
          <cell r="C1729" t="str">
            <v>LUVA DE SOBREPOSIÇÃO PARA LUVA ISOLANTE EM COURO DE VAQUETA</v>
          </cell>
          <cell r="D1729" t="str">
            <v>Par</v>
          </cell>
        </row>
        <row r="1730">
          <cell r="C1730" t="str">
            <v>BOLSA EM LONA PARA FERRAMENTAS - TIPO TIRACOLO</v>
          </cell>
          <cell r="D1730" t="str">
            <v>Un</v>
          </cell>
        </row>
        <row r="1731">
          <cell r="C1731" t="str">
            <v>CHAVE SECCIONADORA TRIP SECA INTERNA 200A/15KV</v>
          </cell>
          <cell r="D1731" t="str">
            <v>Un</v>
          </cell>
        </row>
        <row r="1732">
          <cell r="C1732" t="str">
            <v>CONJUNTO DE ACIONAMENTO PARA CHAVE SECCIONADORA CONTENDO: PUNHO DE ACIONAMENTO, SUPORTE DO PUNHO, ARTICULAÇÃO, TUBO DE DESCIDA E PROLONGADOR</v>
          </cell>
          <cell r="D1732" t="str">
            <v>Un</v>
          </cell>
        </row>
        <row r="1733">
          <cell r="C1733" t="str">
            <v>TRANSFORMADOR TRIFÁSICO 15KV - 13.2KV / 220/127V-112.5KVA</v>
          </cell>
          <cell r="D1733" t="str">
            <v>Un</v>
          </cell>
        </row>
        <row r="1734">
          <cell r="C1734" t="str">
            <v>TRANSFORMADOR TRIFÁSICO 15KV - 13.2KV / 220/127V-150KVA</v>
          </cell>
          <cell r="D1734" t="str">
            <v>Un</v>
          </cell>
        </row>
        <row r="1735">
          <cell r="C1735" t="str">
            <v>TRANSFORMADOR TRIFÁSICO 15KV - 13.2KV / 220/127V-225KVA</v>
          </cell>
          <cell r="D1735" t="str">
            <v>Un</v>
          </cell>
        </row>
        <row r="1736">
          <cell r="C1736" t="str">
            <v>TRANSFORMADOR TRIFÁSICO 15KV - 13,2KV / 220/127V-300KVA</v>
          </cell>
          <cell r="D1736" t="str">
            <v>Un</v>
          </cell>
        </row>
        <row r="1737">
          <cell r="C1737" t="str">
            <v>TRANSFORMADOR TRIFÁSICO À SECO 150KVA 13,8/13,2/12,6/ KV - 220/127V</v>
          </cell>
          <cell r="D1737" t="str">
            <v>Un</v>
          </cell>
        </row>
        <row r="1738">
          <cell r="C1738" t="str">
            <v>TRANSFORMADOR TRIFÁSICO À SECO 225KVA 13,8/13,2/12,6/ KV - 220/127V</v>
          </cell>
          <cell r="D1738" t="str">
            <v>Un</v>
          </cell>
        </row>
        <row r="1739">
          <cell r="C1739" t="str">
            <v>TRANSFORMADOR DE CORRENTE - MEDIÇÃO - CLASSE 15KV CORRENTE PRIMÁRIA 800A - USO INTERNO (MÉDIA TENSÃO)</v>
          </cell>
          <cell r="D1739" t="str">
            <v>Un</v>
          </cell>
        </row>
        <row r="1740">
          <cell r="C1740" t="str">
            <v>RELE DE SOBRECORRENTE DE AÇÃO INDIRETA PARA MÉDIA TENSÃO</v>
          </cell>
          <cell r="D1740" t="str">
            <v>Un</v>
          </cell>
        </row>
        <row r="1741">
          <cell r="C1741" t="str">
            <v>CAPACITOR P/CORREÇÃO DO FATOR DE POTÊNCIA - 220V -  2,5KVAR</v>
          </cell>
          <cell r="D1741" t="str">
            <v>Un</v>
          </cell>
        </row>
        <row r="1742">
          <cell r="C1742" t="str">
            <v>CAPACITOR P/CORREÇÃO DO FATOR DE POTÊNCIA - 220V -  5,0KVAR</v>
          </cell>
          <cell r="D1742" t="str">
            <v>Un</v>
          </cell>
        </row>
        <row r="1743">
          <cell r="C1743" t="str">
            <v>CAPACITOR P/CORREÇÃO DO FATOR DE POTÊNCIA - 220V -  7,5KVAR</v>
          </cell>
          <cell r="D1743" t="str">
            <v>Un</v>
          </cell>
        </row>
        <row r="1744">
          <cell r="C1744" t="str">
            <v>CAPACITOR P/CORREÇÃO DO FATOR DE POTÊNCIA - 220V - 10,0KVAR</v>
          </cell>
          <cell r="D1744" t="str">
            <v>Un</v>
          </cell>
        </row>
        <row r="1745">
          <cell r="C1745" t="str">
            <v>CAPACITOR P/CORREÇÃO DO FATOR DE POTÊNCIA - 220V - 12,5KVAR</v>
          </cell>
          <cell r="D1745" t="str">
            <v>Un</v>
          </cell>
        </row>
        <row r="1746">
          <cell r="C1746" t="str">
            <v>CAPACITOR P/CORREÇÃO DO FATOR DE POTÊNCIA - 220V - 15,0KVAR</v>
          </cell>
          <cell r="D1746" t="str">
            <v>Un</v>
          </cell>
        </row>
        <row r="1747">
          <cell r="C1747" t="str">
            <v>CAPACITOR P/CORREÇÃO DO FATOR DE POTÊNCIA - 220V - 20,0KVAR</v>
          </cell>
          <cell r="D1747" t="str">
            <v>Un</v>
          </cell>
        </row>
        <row r="1748">
          <cell r="C1748" t="str">
            <v>CAPACITOR P/CORREÇÃO DO FATOR DE POTÊNCIA - 220V - 25,0KVAR</v>
          </cell>
          <cell r="D1748" t="str">
            <v>Un</v>
          </cell>
        </row>
        <row r="1749">
          <cell r="C1749" t="str">
            <v>CAPACITOR P/CORREÇÃO DO FATOR DE POTÊNCIA - 220V - 30,0KVAR</v>
          </cell>
          <cell r="D1749" t="str">
            <v>Un</v>
          </cell>
        </row>
        <row r="1750">
          <cell r="C1750" t="str">
            <v>CAPACITOR P/CORREÇÃO DO FATOR DE POTÊNCIA - 220V - 40,0KVAR</v>
          </cell>
          <cell r="D1750" t="str">
            <v>Un</v>
          </cell>
        </row>
        <row r="1751">
          <cell r="C1751" t="str">
            <v>CAPACITOR P/CORREÇÃO DO FATOR DE POTÊNCIA - 220V - 50,0KVAR</v>
          </cell>
          <cell r="D1751" t="str">
            <v>Un</v>
          </cell>
        </row>
        <row r="1752">
          <cell r="C1752" t="str">
            <v>CARTUCHO PARA CONEXÃO EXOTÉRMICA CABO/CABO</v>
          </cell>
          <cell r="D1752" t="str">
            <v>Un</v>
          </cell>
        </row>
        <row r="1753">
          <cell r="C1753" t="str">
            <v>CARTUCHO PARA CONEXÃO EXOTÉRMICA CABO/HASTE</v>
          </cell>
          <cell r="D1753" t="str">
            <v>Un</v>
          </cell>
        </row>
        <row r="1754">
          <cell r="C1754" t="str">
            <v>CARTUCHO PARA CONEXÃO EXOTÉRMICA - ESTRUTURA METÁLICA</v>
          </cell>
          <cell r="D1754" t="str">
            <v>Un</v>
          </cell>
        </row>
        <row r="1755">
          <cell r="C1755" t="str">
            <v>MOLDE CLASSE B PARA CONEXÃO EXOTÉRMICA</v>
          </cell>
          <cell r="D1755" t="str">
            <v>Un</v>
          </cell>
        </row>
        <row r="1756">
          <cell r="C1756" t="str">
            <v>MOLDE CLASSE C PARA CONEXÃO EXOTÉRMICA</v>
          </cell>
          <cell r="D1756" t="str">
            <v>Un</v>
          </cell>
        </row>
        <row r="1757">
          <cell r="C1757" t="str">
            <v>ALICATE PARA MOLDE CLASSE B (CONEXÃO EXOTÉRMICA)</v>
          </cell>
          <cell r="D1757" t="str">
            <v>Un</v>
          </cell>
        </row>
        <row r="1758">
          <cell r="C1758" t="str">
            <v>ALICATE PARA MOLDE CLASSE C (CONEXÃO EXOTÉRMICA)</v>
          </cell>
          <cell r="D1758" t="str">
            <v>Un</v>
          </cell>
        </row>
        <row r="1759">
          <cell r="C1759" t="str">
            <v>PLACA AVISO DE POLIESTIRENO - 30 X 40 CM - E= 2 MM</v>
          </cell>
          <cell r="D1759" t="str">
            <v>Un</v>
          </cell>
        </row>
        <row r="1760">
          <cell r="C1760" t="str">
            <v>DISJUNTOR (MINI) TRIPOLAR 100A - TIPO EUROPEU</v>
          </cell>
          <cell r="D1760" t="str">
            <v>Un</v>
          </cell>
        </row>
        <row r="1761">
          <cell r="C1761" t="str">
            <v>DISJUNTOR (MINI) BIPOLAR 63A TIPO EUROPEU</v>
          </cell>
          <cell r="D1761" t="str">
            <v>Un</v>
          </cell>
        </row>
        <row r="1762">
          <cell r="C1762" t="str">
            <v>DISJUNTOR (MINI) BIPOLAR 80A TIPO EUROPEU</v>
          </cell>
          <cell r="D1762" t="str">
            <v>Un</v>
          </cell>
        </row>
        <row r="1763">
          <cell r="C1763" t="str">
            <v>DISJUNTOR (MINI)TRIPOLAR 80A TIPO EUROPEU</v>
          </cell>
          <cell r="D1763" t="str">
            <v>Un</v>
          </cell>
        </row>
        <row r="1764">
          <cell r="C1764" t="str">
            <v>CAIXA DE MADEIRA PARA ARMAZENAMENTO DE LUVA ISOLANTE</v>
          </cell>
          <cell r="D1764" t="str">
            <v>Un</v>
          </cell>
        </row>
        <row r="1765">
          <cell r="C1765" t="str">
            <v>TRANSFORMADOR DE CORRENTE PARA PROTEÇÃO DE INSTALAÇÃO PRIMÁRIA RELAÇÃO 50:5 A</v>
          </cell>
          <cell r="D1765" t="str">
            <v>Un</v>
          </cell>
        </row>
        <row r="1766">
          <cell r="C1766" t="str">
            <v>TRANSFORMADOR DE CORRENTE PARA PROTEÇÃO DE INSTALAÇÃO PRIMÁRIA RELAÇÃO 75:5 A</v>
          </cell>
          <cell r="D1766" t="str">
            <v>Un</v>
          </cell>
        </row>
        <row r="1767">
          <cell r="C1767" t="str">
            <v>TRANSFORMADOR DE CORRENTE PARA PROTEÇÃO DE INSTALAÇÃO PRIMÁRIA RELAÇÃO 100:5 A</v>
          </cell>
          <cell r="D1767" t="str">
            <v>Un</v>
          </cell>
        </row>
        <row r="1768">
          <cell r="C1768" t="str">
            <v>TRANSFORMADOR DE POTENCIAL A SECO 15 KV - 220 V - 1000 VA</v>
          </cell>
          <cell r="D1768" t="str">
            <v>Un</v>
          </cell>
        </row>
        <row r="1769">
          <cell r="C1769" t="str">
            <v>REDE LÓGICA</v>
          </cell>
          <cell r="D1769">
            <v>0</v>
          </cell>
        </row>
        <row r="1770">
          <cell r="C1770" t="str">
            <v>RACK COM PORTA 8U</v>
          </cell>
          <cell r="D1770" t="str">
            <v>Un</v>
          </cell>
        </row>
        <row r="1771">
          <cell r="C1771" t="str">
            <v>BANDEJA FIXA PARA RACK 8U</v>
          </cell>
          <cell r="D1771" t="str">
            <v>Un</v>
          </cell>
        </row>
        <row r="1772">
          <cell r="C1772" t="str">
            <v>RÉGUA COM 04 TOMADAS UNIVERSAIS (2P+T, 15A-250V) POLARIZAÇÃO NEMA 5/15</v>
          </cell>
          <cell r="D1772" t="str">
            <v>Un</v>
          </cell>
        </row>
        <row r="1773">
          <cell r="C1773" t="str">
            <v>KIT DE VENTILAÇÃO FORÇADA COM 02 VENTILADORES PARA RACK 8U</v>
          </cell>
          <cell r="D1773" t="str">
            <v>Un</v>
          </cell>
        </row>
        <row r="1774">
          <cell r="C1774" t="str">
            <v>PATCH PANEL - 24 PORTAS</v>
          </cell>
          <cell r="D1774" t="str">
            <v>Un</v>
          </cell>
        </row>
        <row r="1775">
          <cell r="C1775" t="str">
            <v>SWITCH PARA RACK - 24 PORTAS</v>
          </cell>
          <cell r="D1775" t="str">
            <v>Un</v>
          </cell>
        </row>
        <row r="1776">
          <cell r="C1776" t="str">
            <v>GUIA ORGANIZADORA DE CABOS - FECHADO - 1U</v>
          </cell>
          <cell r="D1776" t="str">
            <v>Un</v>
          </cell>
        </row>
        <row r="1777">
          <cell r="C1777" t="str">
            <v>PATCH CORD RJ-45 - 1,50M</v>
          </cell>
          <cell r="D1777" t="str">
            <v>Un</v>
          </cell>
        </row>
        <row r="1778">
          <cell r="C1778" t="str">
            <v>PATCH CORD RJ-45 - 2,50M</v>
          </cell>
          <cell r="D1778" t="str">
            <v>Un</v>
          </cell>
        </row>
        <row r="1779">
          <cell r="C1779" t="str">
            <v>CABO UTP CATEGORIA - CAT. 5E - 4 PARES</v>
          </cell>
          <cell r="D1779" t="str">
            <v>M</v>
          </cell>
        </row>
        <row r="1780">
          <cell r="C1780" t="str">
            <v>CERTIFICAÇÃO DE REDE LÓGICA - ATÉ 50 PONTOS</v>
          </cell>
          <cell r="D1780" t="str">
            <v>Valor Global</v>
          </cell>
        </row>
        <row r="1781">
          <cell r="C1781" t="str">
            <v>CERTIFICAÇÃO DE REDE LÓGICA - EXCEDENTE 50 PONTOS</v>
          </cell>
          <cell r="D1781" t="str">
            <v>Ponto</v>
          </cell>
        </row>
        <row r="1782">
          <cell r="C1782" t="str">
            <v>DIVERSOS</v>
          </cell>
          <cell r="D1782">
            <v>0</v>
          </cell>
        </row>
        <row r="1783">
          <cell r="C1783" t="str">
            <v>CURVA GALV. 35CM BITOLA 22 P/ EXAUSTOR AR RECRAV.</v>
          </cell>
          <cell r="D1783" t="str">
            <v>UN</v>
          </cell>
        </row>
        <row r="1784">
          <cell r="C1784" t="str">
            <v>CHAPÉU CHINÊS P/ DUTO GALV. 35CM BITOLA 22 P/ EXAUSTOR</v>
          </cell>
          <cell r="D1784" t="str">
            <v>UN</v>
          </cell>
        </row>
        <row r="1785">
          <cell r="C1785" t="str">
            <v>TUBOS (CONCRETO)</v>
          </cell>
          <cell r="D1785">
            <v>0</v>
          </cell>
        </row>
        <row r="1786">
          <cell r="C1786" t="str">
            <v>TUBO DE CONCRETO SIMPLES PS -1 D = 300 MM</v>
          </cell>
          <cell r="D1786" t="str">
            <v>M</v>
          </cell>
        </row>
        <row r="1787">
          <cell r="C1787" t="str">
            <v>TUBO DE CONCRETO SIMPLES PS -1 D = 400 MM</v>
          </cell>
          <cell r="D1787" t="str">
            <v>M</v>
          </cell>
        </row>
        <row r="1788">
          <cell r="C1788" t="str">
            <v>TUBO DE CONCRETO SIMPLES PS -1 D = 500 MM</v>
          </cell>
          <cell r="D1788" t="str">
            <v>M</v>
          </cell>
        </row>
        <row r="1789">
          <cell r="C1789" t="str">
            <v>TUBO DE CONCRETO SIMPLES PS -1 D = 600 MM</v>
          </cell>
          <cell r="D1789" t="str">
            <v>M</v>
          </cell>
        </row>
        <row r="1790">
          <cell r="C1790" t="str">
            <v>TUBO DE CONCRETO - DIÂMETRO  70 CM - EA-2</v>
          </cell>
          <cell r="D1790" t="str">
            <v>M</v>
          </cell>
        </row>
        <row r="1791">
          <cell r="C1791" t="str">
            <v>TUBO DE CONCRETO - DIÂMETRO 100 CM - EA-2</v>
          </cell>
          <cell r="D1791" t="str">
            <v>M</v>
          </cell>
        </row>
        <row r="1792">
          <cell r="C1792" t="str">
            <v>TUBO DE CONCRETO ARMADO PA -2 D = 0,60M</v>
          </cell>
          <cell r="D1792" t="str">
            <v>M</v>
          </cell>
        </row>
        <row r="1793">
          <cell r="C1793" t="str">
            <v>TUBO DE CONCRETO ARMADO PA -2 D = 0,70M</v>
          </cell>
          <cell r="D1793" t="str">
            <v>M</v>
          </cell>
        </row>
        <row r="1794">
          <cell r="C1794" t="str">
            <v>TUBO DE CONCRETO ARMADO PA -2 D = 0,80M</v>
          </cell>
          <cell r="D1794" t="str">
            <v>M</v>
          </cell>
        </row>
        <row r="1795">
          <cell r="C1795" t="str">
            <v>TUBO DE CONCRETO ARMADO PA -2 D = 0,90M</v>
          </cell>
          <cell r="D1795" t="str">
            <v>M</v>
          </cell>
        </row>
        <row r="1796">
          <cell r="C1796" t="str">
            <v>TUBO DE CONCRETO ARMADO PA -2 D = 1,00M</v>
          </cell>
          <cell r="D1796" t="str">
            <v>M</v>
          </cell>
        </row>
        <row r="1797">
          <cell r="C1797" t="str">
            <v>TUBO DE CONCRETO ARMADO PA -2 D = 1,10M</v>
          </cell>
          <cell r="D1797" t="str">
            <v>M</v>
          </cell>
        </row>
        <row r="1798">
          <cell r="C1798" t="str">
            <v>TUBO DE CONCRETO ARMADO PA -2 D = 1,20M</v>
          </cell>
          <cell r="D1798" t="str">
            <v>M</v>
          </cell>
        </row>
        <row r="1799">
          <cell r="C1799" t="str">
            <v>TUBO DE CONCRETO ARMADO PA -2 D = 1,50M</v>
          </cell>
          <cell r="D1799" t="str">
            <v>M</v>
          </cell>
        </row>
        <row r="1800">
          <cell r="C1800" t="str">
            <v>TUBO DE CONCRETO ARMADO PA -3 D = 1100 MM</v>
          </cell>
          <cell r="D1800" t="str">
            <v>M</v>
          </cell>
        </row>
        <row r="1801">
          <cell r="C1801" t="str">
            <v>TUBO DE CONCRETO ARMADO PA -3 D =  700 MM</v>
          </cell>
          <cell r="D1801" t="str">
            <v>M</v>
          </cell>
        </row>
        <row r="1802">
          <cell r="C1802" t="str">
            <v>TUBO DE CONCRETO ARMADO PA -3 D = 1000 MM</v>
          </cell>
          <cell r="D1802" t="str">
            <v>M</v>
          </cell>
        </row>
        <row r="1803">
          <cell r="C1803" t="str">
            <v>TUBO DE CONCRETO ARMADO PA -3 D = 1200 MM</v>
          </cell>
          <cell r="D1803" t="str">
            <v>M</v>
          </cell>
        </row>
        <row r="1804">
          <cell r="C1804" t="str">
            <v>TUBO DE CONCRETO ARMADO PA -3 D = 1500 MM</v>
          </cell>
          <cell r="D1804" t="str">
            <v>M</v>
          </cell>
        </row>
        <row r="1805">
          <cell r="C1805" t="str">
            <v>TUBO DE CONCRETO ARMADO PA -3 D =  800 MM</v>
          </cell>
          <cell r="D1805" t="str">
            <v>M</v>
          </cell>
        </row>
        <row r="1806">
          <cell r="C1806" t="str">
            <v>TUBO DE CONCRETO ARMADO PA -3 D =  600 MM</v>
          </cell>
          <cell r="D1806" t="str">
            <v>M</v>
          </cell>
        </row>
        <row r="1807">
          <cell r="C1807" t="str">
            <v>TUBO DE CONCRETO ARMADO PA -3 D =  900 MM</v>
          </cell>
          <cell r="D1807" t="str">
            <v>M</v>
          </cell>
        </row>
        <row r="1808">
          <cell r="C1808" t="str">
            <v>TUBOS (AÇO CARBONO GALV-2440 E CONEXÕES)</v>
          </cell>
          <cell r="D1808">
            <v>0</v>
          </cell>
        </row>
        <row r="1809">
          <cell r="C1809" t="str">
            <v>TUBO DE AÇO GALVANIZADO PARA CONDUÇÃO COM COSTURA NBR 5580M (DIN 2440) - 1"</v>
          </cell>
          <cell r="D1809" t="str">
            <v>M</v>
          </cell>
        </row>
        <row r="1810">
          <cell r="C1810" t="str">
            <v>TUBO DE AÇO GALVANIZADO PARA CONDUÇÃO COM COSTURA NBR 5580M (DIN 2440) - 1.1/2"</v>
          </cell>
          <cell r="D1810" t="str">
            <v>M</v>
          </cell>
        </row>
        <row r="1811">
          <cell r="C1811" t="str">
            <v>TUBO DE AÇO GALVANIZADO PARA CONDUÇÃO COM COSTURA NBR 5580M (DIN 2440) - 2.1/2"</v>
          </cell>
          <cell r="D1811" t="str">
            <v>M</v>
          </cell>
        </row>
        <row r="1812">
          <cell r="C1812" t="str">
            <v>TUBO DE AÇO GALVANIZADO PARA CONDUÇÃO COM COSTURA NBR 5580M (DIN 2440) - 3"</v>
          </cell>
          <cell r="D1812" t="str">
            <v>M</v>
          </cell>
        </row>
        <row r="1813">
          <cell r="C1813" t="str">
            <v>TUBO DE AÇO GALVANIZADO PARA CONDUÇÃO COM COSTURA NBR 5580M (DIN 2440) - 4"</v>
          </cell>
          <cell r="D1813" t="str">
            <v>M</v>
          </cell>
        </row>
        <row r="1814">
          <cell r="C1814" t="str">
            <v>TUBO DE AÇO GALVANIZADO PARA CONDUÇÃO COM COSTURA NBR 5580M (DIN 2440) - 6"</v>
          </cell>
          <cell r="D1814" t="str">
            <v>M</v>
          </cell>
        </row>
        <row r="1815">
          <cell r="C1815" t="str">
            <v>TUBOS (AÇO GALVANIZADO E CONEXÕES)</v>
          </cell>
          <cell r="D1815">
            <v>0</v>
          </cell>
        </row>
        <row r="1816">
          <cell r="C1816" t="str">
            <v>FLANGE DE PVC ROSCÁVEL PARA ÁGUA COM SEXTAVADO SEM FUROS - 3/4"</v>
          </cell>
          <cell r="D1816" t="str">
            <v>Un</v>
          </cell>
        </row>
        <row r="1817">
          <cell r="C1817" t="str">
            <v>FLANGE DE PVC ROSCÁVEL PARA ÁGUA COM SEXTAVADO SEM FUROS - 1"</v>
          </cell>
          <cell r="D1817" t="str">
            <v>Un</v>
          </cell>
        </row>
        <row r="1818">
          <cell r="C1818" t="str">
            <v>FLANGE DE PVC ROSCÁVEL PARA ÁGUA COM SEXTAVADO SEM FUROS - 2"</v>
          </cell>
          <cell r="D1818" t="str">
            <v>Un</v>
          </cell>
        </row>
        <row r="1819">
          <cell r="C1819" t="str">
            <v>TUBO DE AÇO GALVANIZADO PARA CONDUÇÃO COM COSTURA NBR 5580L (BS 1387L) - 3/4"</v>
          </cell>
          <cell r="D1819" t="str">
            <v>M</v>
          </cell>
        </row>
        <row r="1820">
          <cell r="C1820" t="str">
            <v>TUBO DE AÇO GALVANIZADO PARA CONDUÇÃO COM COSTURA NBR 5580L (BS 1387L) - 1"</v>
          </cell>
          <cell r="D1820" t="str">
            <v>M</v>
          </cell>
        </row>
        <row r="1821">
          <cell r="C1821" t="str">
            <v>TUBO DE AÇO GALVANIZADO PARA CONDUÇÃO COM COSTURA NBR 5580L (BS 1387L) - 1.1/ 4"</v>
          </cell>
          <cell r="D1821" t="str">
            <v>M</v>
          </cell>
        </row>
        <row r="1822">
          <cell r="C1822" t="str">
            <v>TUBO DE AÇO GALVANIZADO PARA CONDUÇÃO COM COSTURA NBR 5580L (BS 1387L) - 1.1/2"</v>
          </cell>
          <cell r="D1822" t="str">
            <v>M</v>
          </cell>
        </row>
        <row r="1823">
          <cell r="C1823" t="str">
            <v>TUBO DE AÇO GALVANIZADO PARA CONDUÇÃO COM COSTURA NBR 5580L (BS 1387L) - 2"</v>
          </cell>
          <cell r="D1823" t="str">
            <v>M</v>
          </cell>
        </row>
        <row r="1824">
          <cell r="C1824" t="str">
            <v>TUBO DE AÇO GALVANIZADO PARA CONDUÇÃO COM COSTURA NBR 5580L (BS 1387L) - 2.1/2"</v>
          </cell>
          <cell r="D1824" t="str">
            <v>M</v>
          </cell>
        </row>
        <row r="1825">
          <cell r="C1825" t="str">
            <v>TUBO DE AÇO GALVANIZADO PARA CONDUÇÃO COM COSTURA NBR 5580L (BS 1387L) - 3"</v>
          </cell>
          <cell r="D1825" t="str">
            <v>M</v>
          </cell>
        </row>
        <row r="1826">
          <cell r="C1826" t="str">
            <v>TUBO DE AÇO GALVANIZADO PARA CONDUÇÃO COM COSTURA NBR 5580L (BS 1387L) - 4"</v>
          </cell>
          <cell r="D1826" t="str">
            <v>M</v>
          </cell>
        </row>
        <row r="1827">
          <cell r="C1827" t="str">
            <v>TUBOS (FERRO FUNDIDO E CONEXÕES)</v>
          </cell>
          <cell r="D1827">
            <v>0</v>
          </cell>
        </row>
        <row r="1828">
          <cell r="C1828" t="str">
            <v>ANEL DE BORRACHA PARA TUBO DE FERRO FUNDIDO LINHA SMU ESGOTO PREDIAL - 50MM</v>
          </cell>
          <cell r="D1828" t="str">
            <v>Un</v>
          </cell>
        </row>
        <row r="1829">
          <cell r="C1829" t="str">
            <v>ANEL DE BORRACHA PARA TUBO DE FERRO FUNDIDO LINHA SMU ESGOTO PREDIAL - 75MM</v>
          </cell>
          <cell r="D1829" t="str">
            <v>Un</v>
          </cell>
        </row>
        <row r="1830">
          <cell r="C1830" t="str">
            <v>ANEL DE BORRACHA PARA TUBO DE FERRO FUNDIDO LINHA SMU ESGOTO PREDIAL - 100MM</v>
          </cell>
          <cell r="D1830" t="str">
            <v>Un</v>
          </cell>
        </row>
        <row r="1831">
          <cell r="C1831" t="str">
            <v>ANEL DE BORRACHA PARA TUBO DE FERRO FUNDIDO LINHA SMU ESGOTO PREDIAL - 150MM</v>
          </cell>
          <cell r="D1831" t="str">
            <v>Un</v>
          </cell>
        </row>
        <row r="1832">
          <cell r="C1832" t="str">
            <v>JOELHO 88º DE FERRO FUNDIDO PARA ESGOTO PREDIAL (JJ88SMU) - 50MM</v>
          </cell>
          <cell r="D1832" t="str">
            <v>Un</v>
          </cell>
        </row>
        <row r="1833">
          <cell r="C1833" t="str">
            <v>JOELHO 88º DE FERRO FUNDIDO PARA ESGOTO PREDIAL (JJ88SMU) - 75MM</v>
          </cell>
          <cell r="D1833" t="str">
            <v>Un</v>
          </cell>
        </row>
        <row r="1834">
          <cell r="C1834" t="str">
            <v>JOELHO 88º DE FERRO FUNDIDO PARA ESGOTO PREDIAL (JJ88SMU) - 100MM</v>
          </cell>
          <cell r="D1834" t="str">
            <v>Un</v>
          </cell>
        </row>
        <row r="1835">
          <cell r="C1835" t="str">
            <v>JOELHO 88º DE FERRO FUNDIDO PARA ESGOTO PREDIAL (JJ88SMU) - 150MM</v>
          </cell>
          <cell r="D1835" t="str">
            <v>Un</v>
          </cell>
        </row>
        <row r="1836">
          <cell r="C1836" t="str">
            <v>TUBO FERRO FUNDIDO; LINHA SMU -  50MM</v>
          </cell>
          <cell r="D1836" t="str">
            <v>M</v>
          </cell>
        </row>
        <row r="1837">
          <cell r="C1837" t="str">
            <v>TUBO FERRO FUNDIDO; LINHA SMU -  75MM</v>
          </cell>
          <cell r="D1837" t="str">
            <v>M</v>
          </cell>
        </row>
        <row r="1838">
          <cell r="C1838" t="str">
            <v>TUBO FERRO FUNDIDO; LINHA SMU - 100MM</v>
          </cell>
          <cell r="D1838" t="str">
            <v>M</v>
          </cell>
        </row>
        <row r="1839">
          <cell r="C1839" t="str">
            <v>TUBO FERRO FUNDIDO; LINHA SMU - 150MM</v>
          </cell>
          <cell r="D1839" t="str">
            <v>M</v>
          </cell>
        </row>
        <row r="1840">
          <cell r="C1840" t="str">
            <v>TUBOS (CERÂMICA VIDRADA E CONEXÕES)</v>
          </cell>
          <cell r="D1840">
            <v>0</v>
          </cell>
        </row>
        <row r="1841">
          <cell r="C1841" t="str">
            <v>MANILHA DE CERÂMICA VIDRADA - 12</v>
          </cell>
          <cell r="D1841" t="str">
            <v>Un</v>
          </cell>
        </row>
        <row r="1842">
          <cell r="C1842" t="str">
            <v>MANILHA DE BARRO VIDRADO  8" X 1,5M</v>
          </cell>
          <cell r="D1842" t="str">
            <v>M</v>
          </cell>
        </row>
        <row r="1843">
          <cell r="C1843" t="str">
            <v>MANILHA DE BARRO VIDRADO  6" X 1,5M</v>
          </cell>
          <cell r="D1843" t="str">
            <v>M</v>
          </cell>
        </row>
        <row r="1844">
          <cell r="C1844" t="str">
            <v>MANILHA DE BARRO VIDRADO  4" X 60CM</v>
          </cell>
          <cell r="D1844" t="str">
            <v>M</v>
          </cell>
        </row>
        <row r="1845">
          <cell r="C1845" t="str">
            <v>CURVA DE BARRO VIDRADO 4" X 45 GRAUS</v>
          </cell>
          <cell r="D1845" t="str">
            <v>Un</v>
          </cell>
        </row>
        <row r="1846">
          <cell r="C1846" t="str">
            <v>TUBOS (PVC RÍGIDO E CONEXÕES)</v>
          </cell>
          <cell r="D1846">
            <v>0</v>
          </cell>
        </row>
        <row r="1847">
          <cell r="C1847" t="str">
            <v>ANEL DE BORRACHA PARA TUBO DE PVC ESGOTO PREDIAL - 40MM</v>
          </cell>
          <cell r="D1847" t="str">
            <v>Un</v>
          </cell>
        </row>
        <row r="1848">
          <cell r="C1848" t="str">
            <v>ANEL DE BORRACHA PARA TUBO DE PVC ESGOTO PREDIAL - 50MM</v>
          </cell>
          <cell r="D1848" t="str">
            <v>Un</v>
          </cell>
        </row>
        <row r="1849">
          <cell r="C1849" t="str">
            <v>ANEL DE BORRACHA PARA TUBO DE PVC ESGOTO PREDIAL - 75MM</v>
          </cell>
          <cell r="D1849" t="str">
            <v>Un</v>
          </cell>
        </row>
        <row r="1850">
          <cell r="C1850" t="str">
            <v>ANEL DE BORRACHA PARA TUBO DE PVC ESGOTO PREDIAL - 100MM</v>
          </cell>
          <cell r="D1850" t="str">
            <v>Un</v>
          </cell>
        </row>
        <row r="1851">
          <cell r="C1851" t="str">
            <v>ANEL DE BORRACHA PARA TUBO DE PVC ESGOTO PREDIAL - 150MM</v>
          </cell>
          <cell r="D1851" t="str">
            <v>Un</v>
          </cell>
        </row>
        <row r="1852">
          <cell r="C1852" t="str">
            <v>ANEL DE BORRACHA PARA TUBO DE PVC PARA SANEAMENTO - 200MM</v>
          </cell>
          <cell r="D1852" t="str">
            <v>Un</v>
          </cell>
        </row>
        <row r="1853">
          <cell r="C1853" t="str">
            <v>TUBO PVC RÍGIDO SOLDÁVEL PARA ÁGUA - 25MM</v>
          </cell>
          <cell r="D1853" t="str">
            <v>M</v>
          </cell>
        </row>
        <row r="1854">
          <cell r="C1854" t="str">
            <v>TUBO PVC RÍGIDO SOLDÁVEL PARA ÁGUA - 32MM</v>
          </cell>
          <cell r="D1854" t="str">
            <v>M</v>
          </cell>
        </row>
        <row r="1855">
          <cell r="C1855" t="str">
            <v>TUBO PVC RÍGIDO SOLDÁVEL PARA ÁGUA - 40MM</v>
          </cell>
          <cell r="D1855" t="str">
            <v>M</v>
          </cell>
        </row>
        <row r="1856">
          <cell r="C1856" t="str">
            <v>TUBO PVC RÍGIDO SOLDÁVEL PARA ÁGUA - 50MM</v>
          </cell>
          <cell r="D1856" t="str">
            <v>M</v>
          </cell>
        </row>
        <row r="1857">
          <cell r="C1857" t="str">
            <v>TUBO PVC RÍGIDO SOLDÁVEL PARA ÁGUA - 60MM</v>
          </cell>
          <cell r="D1857" t="str">
            <v>M</v>
          </cell>
        </row>
        <row r="1858">
          <cell r="C1858" t="str">
            <v>TUBO PVC RÍGIDO SOLDÁVEL PARA ÁGUA - 75MM</v>
          </cell>
          <cell r="D1858" t="str">
            <v>M</v>
          </cell>
        </row>
        <row r="1859">
          <cell r="C1859" t="str">
            <v>TUBO PVC RÍGIDO SOLDÁVEL PARA ÁGUA - 85MM</v>
          </cell>
          <cell r="D1859" t="str">
            <v>M</v>
          </cell>
        </row>
        <row r="1860">
          <cell r="C1860" t="str">
            <v>TUBO PVC RÍGIDO SOLDÁVEL PARA ÁGUA - 110MM</v>
          </cell>
          <cell r="D1860" t="str">
            <v>M</v>
          </cell>
        </row>
        <row r="1861">
          <cell r="C1861" t="str">
            <v>TUBO DE PVC  40 MM - PARA ESGOTO - SÉRIE NORMAL</v>
          </cell>
          <cell r="D1861" t="str">
            <v>M</v>
          </cell>
        </row>
        <row r="1862">
          <cell r="C1862" t="str">
            <v>TUBO DE PVC  50 MM - PARA ESGOTO - SÉRIE NORMAL</v>
          </cell>
          <cell r="D1862" t="str">
            <v>M</v>
          </cell>
        </row>
        <row r="1863">
          <cell r="C1863" t="str">
            <v>TUBO DE PVC  75 MM - PARA ESGOTO - SÉRIE NORMAL</v>
          </cell>
          <cell r="D1863" t="str">
            <v>M</v>
          </cell>
        </row>
        <row r="1864">
          <cell r="C1864" t="str">
            <v>TUBO DE PVC 100 MM - PARA ESGOTO - SÉRIE NORMAL</v>
          </cell>
          <cell r="D1864" t="str">
            <v>M</v>
          </cell>
        </row>
        <row r="1865">
          <cell r="C1865" t="str">
            <v>TUBO DE PVC 150 MM - PARA ESGOTO - SÉRIE NORMAL</v>
          </cell>
          <cell r="D1865" t="str">
            <v>M</v>
          </cell>
        </row>
        <row r="1866">
          <cell r="C1866" t="str">
            <v>TUBO DE PVC RÍGIDO 200 MM ( 8") - PARA ESGOTO</v>
          </cell>
          <cell r="D1866" t="str">
            <v>M</v>
          </cell>
        </row>
        <row r="1867">
          <cell r="C1867" t="str">
            <v>TUBO DE PVC CORRUGADO E PERFURADO P/ DRENO 4"</v>
          </cell>
          <cell r="D1867" t="str">
            <v>M</v>
          </cell>
        </row>
        <row r="1868">
          <cell r="C1868" t="str">
            <v>TUBO DE PVC CORRUGADO E PERFURADO P/ DRENO 6"</v>
          </cell>
          <cell r="D1868" t="str">
            <v>M</v>
          </cell>
        </row>
        <row r="1869">
          <cell r="C1869" t="str">
            <v>TUBO DE PEAD CORRUG. E PERFUR. P/ DRENAG. DIÂM. 2,5"</v>
          </cell>
          <cell r="D1869" t="str">
            <v>M</v>
          </cell>
        </row>
        <row r="1870">
          <cell r="C1870" t="str">
            <v>TUBO DE PEAD CORRUG. E PERFUR. P/ DRENAG. DIÂM. 3,0"</v>
          </cell>
          <cell r="D1870" t="str">
            <v>M</v>
          </cell>
        </row>
        <row r="1871">
          <cell r="C1871" t="str">
            <v>TUBO DE PEAD CORRUG. E PERFUR. P/ DRENAG. DIÂM. 4,0"</v>
          </cell>
          <cell r="D1871" t="str">
            <v>M</v>
          </cell>
        </row>
        <row r="1872">
          <cell r="C1872" t="str">
            <v>TUBO DE PEAD CORRUG. E PERFUR. P/ DRENAG. DIÂM. 6.0"</v>
          </cell>
          <cell r="D1872" t="str">
            <v>M</v>
          </cell>
        </row>
        <row r="1873">
          <cell r="C1873" t="str">
            <v>TUBOS (COBRE E CONEXÕES)</v>
          </cell>
          <cell r="D1873">
            <v>0</v>
          </cell>
        </row>
        <row r="1874">
          <cell r="C1874" t="str">
            <v>TUBO DE COBRE SEM COSTURA - CLASSE E - 1/2"</v>
          </cell>
          <cell r="D1874" t="str">
            <v>M</v>
          </cell>
        </row>
        <row r="1875">
          <cell r="C1875" t="str">
            <v>TUBO DE COBRE SEM COSTURA - CLASSE E - 3/4"</v>
          </cell>
          <cell r="D1875" t="str">
            <v>M</v>
          </cell>
        </row>
        <row r="1876">
          <cell r="C1876" t="str">
            <v>TUBO DE COBRE SEM COSTURA - CLASSE E - 1"</v>
          </cell>
          <cell r="D1876" t="str">
            <v>M</v>
          </cell>
        </row>
        <row r="1877">
          <cell r="C1877" t="str">
            <v>TUBO DE COBRE SEM COSTURA - CLASSE E - 1.1/4"</v>
          </cell>
          <cell r="D1877" t="str">
            <v>M</v>
          </cell>
        </row>
        <row r="1878">
          <cell r="C1878" t="str">
            <v>TUBO DE COBRE SEM COSTURA - CLASSE E - 1.1/2"</v>
          </cell>
          <cell r="D1878" t="str">
            <v>M</v>
          </cell>
        </row>
        <row r="1879">
          <cell r="C1879" t="str">
            <v>TUBO DE COBRE SEM COSTURA CLASSE A - 1/2 "</v>
          </cell>
          <cell r="D1879" t="str">
            <v>M</v>
          </cell>
        </row>
        <row r="1880">
          <cell r="C1880" t="str">
            <v>TUBO DE COBRE SEM COSTURA CLASSE A - 3/4 "</v>
          </cell>
          <cell r="D1880" t="str">
            <v>M</v>
          </cell>
        </row>
        <row r="1881">
          <cell r="C1881" t="str">
            <v>TUBO DE COBRE SEM COSTURA CLASSE A - 1 "</v>
          </cell>
          <cell r="D1881" t="str">
            <v>M</v>
          </cell>
        </row>
        <row r="1882">
          <cell r="C1882" t="str">
            <v>TUBO DE COBRE SEM COSTURA CLASSE A - 1 1/4 "</v>
          </cell>
          <cell r="D1882" t="str">
            <v>M</v>
          </cell>
        </row>
        <row r="1883">
          <cell r="C1883" t="str">
            <v>TUBO DE COBRE SEM COSTURA CLASSE A - 1 1/2 "</v>
          </cell>
          <cell r="D1883" t="str">
            <v>M</v>
          </cell>
        </row>
        <row r="1884">
          <cell r="C1884" t="str">
            <v>TUBOS (PRETOS AÇO CARBONO-SCH CONEXÕES)</v>
          </cell>
          <cell r="D1884">
            <v>0</v>
          </cell>
        </row>
        <row r="1885">
          <cell r="C1885" t="str">
            <v>TUBO DE AÇO CARBONO PRETO COM COSTURA (SCH-40) - 3/4"</v>
          </cell>
          <cell r="D1885" t="str">
            <v>M</v>
          </cell>
        </row>
        <row r="1886">
          <cell r="C1886" t="str">
            <v>TUBO DE AÇO CARBONO PRETO COM COSTURA (SCH-40) - 1"</v>
          </cell>
          <cell r="D1886" t="str">
            <v>M</v>
          </cell>
        </row>
        <row r="1887">
          <cell r="C1887" t="str">
            <v>TUBO DE AÇO CARBONO PRETO COM COSTURA (SCH-40) - 1.1/4"</v>
          </cell>
          <cell r="D1887" t="str">
            <v>M</v>
          </cell>
        </row>
        <row r="1888">
          <cell r="C1888" t="str">
            <v>TUBO DE AÇO CARBONO PRETO COM COSTURA (SCH-40) - 1.1/2"</v>
          </cell>
          <cell r="D1888" t="str">
            <v>M</v>
          </cell>
        </row>
        <row r="1889">
          <cell r="C1889" t="str">
            <v>TUBO DE ALUMÍNIO D = 1/2" - E=1.58MM</v>
          </cell>
          <cell r="D1889" t="str">
            <v>M</v>
          </cell>
        </row>
        <row r="1890">
          <cell r="C1890" t="str">
            <v>DIVERSOS</v>
          </cell>
          <cell r="D1890">
            <v>0</v>
          </cell>
        </row>
        <row r="1891">
          <cell r="C1891" t="str">
            <v>TE DE AÇO CARBONO ROSCA NPT 300LBS - 1/2"</v>
          </cell>
          <cell r="D1891" t="str">
            <v>Un</v>
          </cell>
        </row>
        <row r="1892">
          <cell r="C1892" t="str">
            <v>LUVA DE REDUÇÃO DE AÇO CARBONO ROSCA NPT 300LBS - 3/4"X1/2"</v>
          </cell>
          <cell r="D1892" t="str">
            <v>Un</v>
          </cell>
        </row>
        <row r="1893">
          <cell r="C1893" t="str">
            <v>CAP DE AÇO CARBONO ROSCA NPT 300LBS - 3/4"</v>
          </cell>
          <cell r="D1893" t="str">
            <v>Un</v>
          </cell>
        </row>
        <row r="1894">
          <cell r="C1894" t="str">
            <v>TUBO DE AÇO GALVANIZADO COM COSTURA (SCH-80) - 1/2"</v>
          </cell>
          <cell r="D1894" t="str">
            <v>M</v>
          </cell>
        </row>
        <row r="1895">
          <cell r="C1895" t="str">
            <v>TUBO DE AÇO GALVANIZADO COM COSTURA (SCH-80) - 3/4"</v>
          </cell>
          <cell r="D1895" t="str">
            <v>M</v>
          </cell>
        </row>
        <row r="1896">
          <cell r="C1896" t="str">
            <v>TUBO DE AÇO CARBONO PRETO COM COSTURA (SCH-40) - 2.1/2"</v>
          </cell>
          <cell r="D1896" t="str">
            <v>M</v>
          </cell>
        </row>
        <row r="1897">
          <cell r="C1897" t="str">
            <v>REGISTROS</v>
          </cell>
          <cell r="D1897">
            <v>0</v>
          </cell>
        </row>
        <row r="1898">
          <cell r="C1898" t="str">
            <v>REGISTRO HIDRÁULICO DE BRONZE TIPO GAVETA BRUTO - 3/4"</v>
          </cell>
          <cell r="D1898" t="str">
            <v>Un</v>
          </cell>
        </row>
        <row r="1899">
          <cell r="C1899" t="str">
            <v>REGISTRO HIDRÁULICO DE BRONZE TIPO GAVETA BRUTO - 1 "</v>
          </cell>
          <cell r="D1899" t="str">
            <v>Un</v>
          </cell>
        </row>
        <row r="1900">
          <cell r="C1900" t="str">
            <v>REGISTRO HIDRÁULICO DE BRONZE TIPO GAVETA BRUTO - 1.1/4"</v>
          </cell>
          <cell r="D1900" t="str">
            <v>Un</v>
          </cell>
        </row>
        <row r="1901">
          <cell r="C1901" t="str">
            <v>REGISTRO HIDRÁULICO DE BRONZE TIPO GAVETA BRUTO - 1.1/2"</v>
          </cell>
          <cell r="D1901" t="str">
            <v>Un</v>
          </cell>
        </row>
        <row r="1902">
          <cell r="C1902" t="str">
            <v>REGISTRO HIDRÁULICO DE BRONZE TIPO GAVETA BRUTO - 2"</v>
          </cell>
          <cell r="D1902" t="str">
            <v>Un</v>
          </cell>
        </row>
        <row r="1903">
          <cell r="C1903" t="str">
            <v>REGISTRO HIDRÁULICO DE BRONZE TIPO GAVETA BRUTO - 2.1/2"</v>
          </cell>
          <cell r="D1903" t="str">
            <v>Un</v>
          </cell>
        </row>
        <row r="1904">
          <cell r="C1904" t="str">
            <v>REGISTRO HIDRÁULICO DE BRONZE TIPO GAVETA BRUTO - 3"</v>
          </cell>
          <cell r="D1904" t="str">
            <v>Un</v>
          </cell>
        </row>
        <row r="1905">
          <cell r="C1905" t="str">
            <v>REGISTRO HIDRÁULICO DE BRONZE TIPO GAVETA BRUTO - 4"</v>
          </cell>
          <cell r="D1905" t="str">
            <v>Un</v>
          </cell>
        </row>
        <row r="1906">
          <cell r="C1906" t="str">
            <v>REGISTRO HIDRÁULICO DE BRONZE TIPO GAVETA CROMADO COMPLETO - 3/4"</v>
          </cell>
          <cell r="D1906" t="str">
            <v>Un</v>
          </cell>
        </row>
        <row r="1907">
          <cell r="C1907" t="str">
            <v>REGISTRO HIDRÁULICO DE BRONZE TIPO GAVETA CROMADO COMPLETO - 1"</v>
          </cell>
          <cell r="D1907" t="str">
            <v>Un</v>
          </cell>
        </row>
        <row r="1908">
          <cell r="C1908" t="str">
            <v>REGISTRO HIDRÁULICO DE BRONZE TIPO GAVETA CROMADO COMPLETO - 1.1/4"</v>
          </cell>
          <cell r="D1908" t="str">
            <v>Un</v>
          </cell>
        </row>
        <row r="1909">
          <cell r="C1909" t="str">
            <v>REGISTRO HIDRÁULICO DE BRONZE TIPO GAVETA CROMADO COMPLETO - 1.1/2"</v>
          </cell>
          <cell r="D1909" t="str">
            <v>Un</v>
          </cell>
        </row>
        <row r="1910">
          <cell r="C1910" t="str">
            <v>REGISTRO HIDRÁULICO DE BRONZE TIPO PRESSÃO BRUTO - 1/2"</v>
          </cell>
          <cell r="D1910" t="str">
            <v>Un</v>
          </cell>
        </row>
        <row r="1911">
          <cell r="C1911" t="str">
            <v>REGISTRO HIDRÁULICO DE BRONZE TIPO PRESSÃO BRUTO - 3/4"</v>
          </cell>
          <cell r="D1911" t="str">
            <v>Un</v>
          </cell>
        </row>
        <row r="1912">
          <cell r="C1912" t="str">
            <v>REGISTRO DE PRESSÃO CROMADO - 3/4" - COM CANOPLA</v>
          </cell>
          <cell r="D1912" t="str">
            <v>Un</v>
          </cell>
        </row>
        <row r="1913">
          <cell r="C1913" t="str">
            <v>REGISTRO HIDRÁULICO DE BRONZE TIPO GLOBO ANGULAR 45º (2.1/2") COM ADAPTADOR E TAMPÃO DE 2.1/2"</v>
          </cell>
          <cell r="D1913" t="str">
            <v>Un</v>
          </cell>
        </row>
        <row r="1914">
          <cell r="C1914" t="str">
            <v>VÁLVULA ESFÉRICA MONOBLOCO EM LATÃO, 3/4" NPT</v>
          </cell>
          <cell r="D1914" t="str">
            <v>Un</v>
          </cell>
        </row>
        <row r="1915">
          <cell r="C1915" t="str">
            <v>REGISTRO REGULADOR DE VAZÃO, CROMADO, DE 1/2"</v>
          </cell>
          <cell r="D1915" t="str">
            <v>Un</v>
          </cell>
        </row>
        <row r="1916">
          <cell r="C1916" t="str">
            <v>RESTRITOR DE VAZÃO - 6 A 18 LITROS</v>
          </cell>
          <cell r="D1916" t="str">
            <v>Un</v>
          </cell>
        </row>
        <row r="1917">
          <cell r="C1917" t="str">
            <v>VÁLVULAS</v>
          </cell>
          <cell r="D1917">
            <v>0</v>
          </cell>
        </row>
        <row r="1918">
          <cell r="C1918" t="str">
            <v>VÁLVULA DE DESCARGA ELETRÔNICA P/ MICTÓRIO - DOCOL</v>
          </cell>
          <cell r="D1918" t="str">
            <v>Un</v>
          </cell>
        </row>
        <row r="1919">
          <cell r="C1919" t="str">
            <v>VÁLVULA FLEXÍVEL PARA MICTÓRIO, ACIONAMENTO MANUAL E FECHAMENTO AUTOMÁTICO</v>
          </cell>
          <cell r="D1919" t="str">
            <v>Un</v>
          </cell>
        </row>
        <row r="1920">
          <cell r="C1920" t="str">
            <v>VÁLVULA DE ESCOAMENTO P/ PIA DE COZINHA AMERICANA -  1.1/2" X 3.1/2"</v>
          </cell>
          <cell r="D1920" t="str">
            <v>Un</v>
          </cell>
        </row>
        <row r="1921">
          <cell r="C1921" t="str">
            <v>VÁLVULA DE METAL CROMADO C/ GRELHA - 1.1/2"</v>
          </cell>
          <cell r="D1921" t="str">
            <v>Un</v>
          </cell>
        </row>
        <row r="1922">
          <cell r="C1922" t="str">
            <v>VÁLVULA DE METAL CROMADO - 1"</v>
          </cell>
          <cell r="D1922" t="str">
            <v>Un</v>
          </cell>
        </row>
        <row r="1923">
          <cell r="C1923" t="str">
            <v>VÁLVULA DE DESCARGA DE METAL S/ ACABAMENTO C/ REGISTRO INCORPORADO - 1.1/4", COM VAZÃO DE 6 LITROS (VDR)</v>
          </cell>
          <cell r="D1923" t="str">
            <v>Un</v>
          </cell>
        </row>
        <row r="1924">
          <cell r="C1924" t="str">
            <v>VÁLVULA DE DESCARGA DE METAL S/ ACABAMENTO C/ REGISTRO INCORPORADO - 1.1/2", COM VAZÃO DE 6 LITROS (VDR)</v>
          </cell>
          <cell r="D1924" t="str">
            <v>Un</v>
          </cell>
        </row>
        <row r="1925">
          <cell r="C1925" t="str">
            <v>VÁLVULA DE DESCARGA COM DUPLO ACIONAMENTO</v>
          </cell>
          <cell r="D1925" t="str">
            <v>Un</v>
          </cell>
        </row>
        <row r="1926">
          <cell r="C1926" t="str">
            <v>VÁLVULA DE DESCARGA EXTERNA - 1.1/4"</v>
          </cell>
          <cell r="D1926" t="str">
            <v>Un</v>
          </cell>
        </row>
        <row r="1927">
          <cell r="C1927" t="str">
            <v>VÁLVULA RETENÇÃO HORIZONTAL - 1"</v>
          </cell>
          <cell r="D1927" t="str">
            <v>Un</v>
          </cell>
        </row>
        <row r="1928">
          <cell r="C1928" t="str">
            <v>VÁLVULA RETENÇÃO HORIZONTAL - 1.1/2"</v>
          </cell>
          <cell r="D1928" t="str">
            <v>Un</v>
          </cell>
        </row>
        <row r="1929">
          <cell r="C1929" t="str">
            <v>VÁLVULA RETENÇÃO HORIZONTAL - 2"</v>
          </cell>
          <cell r="D1929" t="str">
            <v>Un</v>
          </cell>
        </row>
        <row r="1930">
          <cell r="C1930" t="str">
            <v>VÁLVULA RETENÇÃO HORIZONTAL - 2.1/2"</v>
          </cell>
          <cell r="D1930" t="str">
            <v>Un</v>
          </cell>
        </row>
        <row r="1931">
          <cell r="C1931" t="str">
            <v>VÁLVULA RETENÇÃO HORIZONTAL - 3"</v>
          </cell>
          <cell r="D1931" t="str">
            <v>Un</v>
          </cell>
        </row>
        <row r="1932">
          <cell r="C1932" t="str">
            <v>VÁLVULA RETENÇÃO HORIZONTAL - 4"</v>
          </cell>
          <cell r="D1932" t="str">
            <v>Un</v>
          </cell>
        </row>
        <row r="1933">
          <cell r="C1933" t="str">
            <v>VÁLVULA RETENÇÃO VERTICAL - 1"</v>
          </cell>
          <cell r="D1933" t="str">
            <v>Un</v>
          </cell>
        </row>
        <row r="1934">
          <cell r="C1934" t="str">
            <v>VÁLVULA RETENÇÃO VERTICAL - 1.1/4"</v>
          </cell>
          <cell r="D1934" t="str">
            <v>Un</v>
          </cell>
        </row>
        <row r="1935">
          <cell r="C1935" t="str">
            <v>VÁLVULA RETENÇÃO VERTICAL - 1.1/2"</v>
          </cell>
          <cell r="D1935" t="str">
            <v>Un</v>
          </cell>
        </row>
        <row r="1936">
          <cell r="C1936" t="str">
            <v>VÁLVULA RETENÇÃO VERTICAL - 2"</v>
          </cell>
          <cell r="D1936" t="str">
            <v>Un</v>
          </cell>
        </row>
        <row r="1937">
          <cell r="C1937" t="str">
            <v>VÁLVULA RETENÇÃO VERTICAL - 2.1/2"</v>
          </cell>
          <cell r="D1937" t="str">
            <v>Un</v>
          </cell>
        </row>
        <row r="1938">
          <cell r="C1938" t="str">
            <v>VÁLVULA RETENÇÃO VERTICAL - 3"</v>
          </cell>
          <cell r="D1938" t="str">
            <v>Un</v>
          </cell>
        </row>
        <row r="1939">
          <cell r="C1939" t="str">
            <v>VÁLVULA RETENÇÃO VERTICAL - 4"</v>
          </cell>
          <cell r="D1939" t="str">
            <v>Un</v>
          </cell>
        </row>
        <row r="1940">
          <cell r="C1940" t="str">
            <v>PIGTAIL</v>
          </cell>
          <cell r="D1940" t="str">
            <v>Un</v>
          </cell>
        </row>
        <row r="1941">
          <cell r="C1941" t="str">
            <v>VÁLVULA DE RETENÇÃO PARA BOTIJÃO DE GLP DE 45KG- 1/2"X7/16"</v>
          </cell>
          <cell r="D1941" t="str">
            <v>Un</v>
          </cell>
        </row>
        <row r="1942">
          <cell r="C1942" t="str">
            <v>VÁLVULA ESFERICA / REGISTRO 1/2" NPT</v>
          </cell>
          <cell r="D1942" t="str">
            <v>Un</v>
          </cell>
        </row>
        <row r="1943">
          <cell r="C1943" t="str">
            <v>CAIXAS E RALOS</v>
          </cell>
          <cell r="D1943">
            <v>0</v>
          </cell>
        </row>
        <row r="1944">
          <cell r="C1944" t="str">
            <v>CORPO DE CAIXA SIFONADA DE PVC P/ ESGOTO MED. 100X150X50 MM</v>
          </cell>
          <cell r="D1944" t="str">
            <v>Un</v>
          </cell>
        </row>
        <row r="1945">
          <cell r="C1945" t="str">
            <v>CORPO DE CAIXA SIFONADA DE PVC P/ ESGOTO MED. 150X150X50 MM</v>
          </cell>
          <cell r="D1945" t="str">
            <v>Un</v>
          </cell>
        </row>
        <row r="1946">
          <cell r="C1946" t="str">
            <v>CAIXA SIFONADA PVC RÍGIDO - MED. (250X230X75)MM</v>
          </cell>
          <cell r="D1946" t="str">
            <v>Un</v>
          </cell>
        </row>
        <row r="1947">
          <cell r="C1947" t="str">
            <v>RALO SECO DE FERRO FUNDIDO - DIÂM. 100MM</v>
          </cell>
          <cell r="D1947" t="str">
            <v>Un</v>
          </cell>
        </row>
        <row r="1948">
          <cell r="C1948" t="str">
            <v>RALO SECO DE PVC - DIÂM. 100MM - SAÍDA 40MM</v>
          </cell>
          <cell r="D1948" t="str">
            <v>Un</v>
          </cell>
        </row>
        <row r="1949">
          <cell r="C1949" t="str">
            <v>GRELHAS E SIFÕES</v>
          </cell>
          <cell r="D1949">
            <v>0</v>
          </cell>
        </row>
        <row r="1950">
          <cell r="C1950" t="str">
            <v>GRELHA DE CONCRETO PRÉ MOLDADO P/ CANALETA DE ÁGUA PLUVIAL C/ LARG. 30CM, SEM PASSAGEM DE VEÍCULO</v>
          </cell>
          <cell r="D1950" t="str">
            <v>M</v>
          </cell>
        </row>
        <row r="1951">
          <cell r="C1951" t="str">
            <v>GRELHA DE CONCRETO PRÉ MOLDADO P/ CANALETA DE ÁGUA PLUVIAL C/ LARG. 30CM, C/ RESIST. P/ SUPORTAR PASSAGEM DE VEÍCULO</v>
          </cell>
          <cell r="D1951" t="str">
            <v>M</v>
          </cell>
        </row>
        <row r="1952">
          <cell r="C1952" t="str">
            <v>GRELHA DE FERRO FUNDIDO - (15X15)CM</v>
          </cell>
          <cell r="D1952" t="str">
            <v>Un</v>
          </cell>
        </row>
        <row r="1953">
          <cell r="C1953" t="str">
            <v>GRELHA DE FERRO FUNDIDO 30 X 100 CM - P/ CANALETA DE ÁGUA PLUVIAL</v>
          </cell>
          <cell r="D1953" t="str">
            <v>M</v>
          </cell>
        </row>
        <row r="1954">
          <cell r="C1954" t="str">
            <v>GRELHA DE FERRO PERFILADO - (100X40)CM</v>
          </cell>
          <cell r="D1954" t="str">
            <v>Un</v>
          </cell>
        </row>
        <row r="1955">
          <cell r="C1955" t="str">
            <v>GRELHA DE FERRO PERFILADO - (100X50)CM</v>
          </cell>
          <cell r="D1955" t="str">
            <v>Un</v>
          </cell>
        </row>
        <row r="1956">
          <cell r="C1956" t="str">
            <v>GRELHA DE FERRO FUNDIDO - L=20CM</v>
          </cell>
          <cell r="D1956" t="str">
            <v>M</v>
          </cell>
        </row>
        <row r="1957">
          <cell r="C1957" t="str">
            <v>GRELHA HEMISFÉRICO; FERRO FUNDIDO - 75MM</v>
          </cell>
          <cell r="D1957" t="str">
            <v>Un</v>
          </cell>
        </row>
        <row r="1958">
          <cell r="C1958" t="str">
            <v>GRELHA HEMISFÉRICO; FERRO FUNDIDO - 100MM</v>
          </cell>
          <cell r="D1958" t="str">
            <v>Un</v>
          </cell>
        </row>
        <row r="1959">
          <cell r="C1959" t="str">
            <v>GRELHA HEMISFÉRICO; FERRO FUNDIDO - 150MM</v>
          </cell>
          <cell r="D1959" t="str">
            <v>Un</v>
          </cell>
        </row>
        <row r="1960">
          <cell r="C1960" t="str">
            <v>TAMPA CEGA REDONDA DE ALUMÍNIO - 250MM</v>
          </cell>
          <cell r="D1960" t="str">
            <v>Un</v>
          </cell>
        </row>
        <row r="1961">
          <cell r="C1961" t="str">
            <v>GRELHA REDONDA EM AÇO INOX - 100MM</v>
          </cell>
          <cell r="D1961" t="str">
            <v>Un</v>
          </cell>
        </row>
        <row r="1962">
          <cell r="C1962" t="str">
            <v>GRELHA REDONDA EM AÇO INOX - 150MM</v>
          </cell>
          <cell r="D1962" t="str">
            <v>Un</v>
          </cell>
        </row>
        <row r="1963">
          <cell r="C1963" t="str">
            <v>SIFÃO DE METAL CROMADO - 1" X 1.1/2"</v>
          </cell>
          <cell r="D1963" t="str">
            <v>Un</v>
          </cell>
        </row>
        <row r="1964">
          <cell r="C1964" t="str">
            <v>SIFÃO DE METAL CROMADO - 1"X2"</v>
          </cell>
          <cell r="D1964" t="str">
            <v>Un</v>
          </cell>
        </row>
        <row r="1965">
          <cell r="C1965" t="str">
            <v>SIFÃO DE METAL CROMADO TIPO COPO - 1.1/2" X 2"</v>
          </cell>
          <cell r="D1965" t="str">
            <v>Un</v>
          </cell>
        </row>
        <row r="1966">
          <cell r="C1966" t="str">
            <v>SIFÃO COM COPO DE PVC RÍGIDO - 1.1/2" X 2"</v>
          </cell>
          <cell r="D1966" t="str">
            <v>Un</v>
          </cell>
        </row>
        <row r="1967">
          <cell r="C1967" t="str">
            <v>GRELHA DE ALUMÍNIO POLIDO - L=10CM</v>
          </cell>
          <cell r="D1967" t="str">
            <v>M</v>
          </cell>
        </row>
        <row r="1968">
          <cell r="C1968" t="str">
            <v>CONJUNTO ANTI-VANDALISMO P/ MICTÓRIO: VÁLVULA DE FECHAMENTO AUT. E RABICHO DE METAL-NÃO INCLUIR O MICTÓRIO DE PORCELANA</v>
          </cell>
          <cell r="D1968" t="str">
            <v>Un</v>
          </cell>
        </row>
        <row r="1969">
          <cell r="C1969" t="str">
            <v>CONJUNTO ANTI-VANDALISMO: CHUVEIRO E VÁLVULA DE FECHAMENTO AUTOMÁTICO</v>
          </cell>
          <cell r="D1969" t="str">
            <v>Un</v>
          </cell>
        </row>
        <row r="1970">
          <cell r="C1970" t="str">
            <v>VÁLVULA DE FECHAMENTO AUTOMÁTICO, CROMADA, PARA CHUVEIRO ELÉTRICO, DE 3/4"</v>
          </cell>
          <cell r="D1970" t="str">
            <v>Un</v>
          </cell>
        </row>
        <row r="1971">
          <cell r="C1971" t="str">
            <v>VÁLVULA DE FECHAMENTO AUTOMÁTICO, CROMADA, PARA DUCHA DE ÁGUA FRIA OU PRÉ-MISTURADA, DE 3/4"</v>
          </cell>
          <cell r="D1971" t="str">
            <v>Un</v>
          </cell>
        </row>
        <row r="1972">
          <cell r="C1972" t="str">
            <v>VÁLVULA DE FECHAMENTO AUTOMÁT, CROM, P/ CHUVEIRO DE AQUEC. DE ACUMUL, C/ VÁLV. RETENÇ. E MIST. DE CONTR. DE TEMP, 3/4"</v>
          </cell>
          <cell r="D1972" t="str">
            <v>Un</v>
          </cell>
        </row>
        <row r="1973">
          <cell r="C1973" t="str">
            <v>VÁLVULA DE ACIONAMENTO HIDROMECÂNICO POR PEDAL ANTIDERR. E DOBR, FIX. NA PAREDE/PISO, C/REG. REGU. DE VAZ.E FLEX. 1/2"</v>
          </cell>
          <cell r="D1973" t="str">
            <v>Un</v>
          </cell>
        </row>
        <row r="1974">
          <cell r="C1974" t="str">
            <v>ACABAMENTO ANTI-VANDALISMO PARA VÁVULA DE DESGARGA</v>
          </cell>
          <cell r="D1974" t="str">
            <v>Un</v>
          </cell>
        </row>
        <row r="1975">
          <cell r="C1975" t="str">
            <v>CAIXAS DE DESCARGA E RESERVATÓRIOS</v>
          </cell>
          <cell r="D1975">
            <v>0</v>
          </cell>
        </row>
        <row r="1976">
          <cell r="C1976" t="str">
            <v>RESERVATÓRIO CAIXA D'ÁGUA DE FIBRA DE VIDRO - 1000L</v>
          </cell>
          <cell r="D1976" t="str">
            <v>Un</v>
          </cell>
        </row>
        <row r="1977">
          <cell r="C1977" t="str">
            <v>RESERVATÓRIO CAIXA D'ÁGUA DE FIBRA DE VIDRO - 1500L</v>
          </cell>
          <cell r="D1977" t="str">
            <v>Un</v>
          </cell>
        </row>
        <row r="1978">
          <cell r="C1978" t="str">
            <v>CAIXA D'ÁGUA DE POLIETILENO -  500L</v>
          </cell>
          <cell r="D1978" t="str">
            <v>Un</v>
          </cell>
        </row>
        <row r="1979">
          <cell r="C1979" t="str">
            <v>CAIXA D'ÁGUA DE POLIETILENO - 1000L</v>
          </cell>
          <cell r="D1979" t="str">
            <v>Un</v>
          </cell>
        </row>
        <row r="1980">
          <cell r="C1980" t="str">
            <v>CAIXA D'ÁGUA DE POLIETILENO 5000 L</v>
          </cell>
          <cell r="D1980" t="str">
            <v>Un</v>
          </cell>
        </row>
        <row r="1981">
          <cell r="C1981" t="str">
            <v>CAIXA D'ÁGUA DE POLIETILENO 10000 L</v>
          </cell>
          <cell r="D1981" t="str">
            <v>Un</v>
          </cell>
        </row>
        <row r="1982">
          <cell r="C1982" t="str">
            <v>CAIXA D'ÁGUA DE POLIETILENO 15000 L</v>
          </cell>
          <cell r="D1982" t="str">
            <v>Un</v>
          </cell>
        </row>
        <row r="1983">
          <cell r="C1983" t="str">
            <v>CAIXA D'ÁGUA EM ANÉIS DE CONCRETO H =  8M - CS = 30M3</v>
          </cell>
          <cell r="D1983" t="str">
            <v>Un</v>
          </cell>
        </row>
        <row r="1984">
          <cell r="C1984" t="str">
            <v>CAIXA D'ÁGUA EM ANÉIS DE CONCRETO H = 16M - CS = 19M3</v>
          </cell>
          <cell r="D1984" t="str">
            <v>Un</v>
          </cell>
        </row>
        <row r="1985">
          <cell r="C1985" t="str">
            <v>CAIXA D'ÁGUA EM ANÉIS DE CONCRETO H = 17M - CS = 16M3</v>
          </cell>
          <cell r="D1985" t="str">
            <v>Un</v>
          </cell>
        </row>
        <row r="1986">
          <cell r="C1986" t="str">
            <v>CAIXA D'ÁGUA EM ANÉIS DE CONCRETO H = 18M - CS = 24M3</v>
          </cell>
          <cell r="D1986" t="str">
            <v>Un</v>
          </cell>
        </row>
        <row r="1987">
          <cell r="C1987" t="str">
            <v>CAIXA D'ÁGUA EM ANÉIS DE CONCRETO H = 16M - CS = 20M3</v>
          </cell>
          <cell r="D1987" t="str">
            <v>Un</v>
          </cell>
        </row>
        <row r="1988">
          <cell r="C1988" t="str">
            <v>CAIXA D'ÁGUA EM ANÉIS DE CONCRETO H = 19,5M - CS = 22M3</v>
          </cell>
          <cell r="D1988" t="str">
            <v>Un</v>
          </cell>
        </row>
        <row r="1989">
          <cell r="C1989" t="str">
            <v>CAIXA D'ÁGUA EM ANÉIS DE CONCRETO H = 16M - CS = 14M3</v>
          </cell>
          <cell r="D1989" t="str">
            <v>Un</v>
          </cell>
        </row>
        <row r="1990">
          <cell r="C1990" t="str">
            <v>CAIXA D'ÁGUA EM ANÉIS DE CONCRETO H = 16M - CS = 22M3</v>
          </cell>
          <cell r="D1990" t="str">
            <v>Un</v>
          </cell>
        </row>
        <row r="1991">
          <cell r="C1991" t="str">
            <v>CAIXA D'ÁGUA EM ANÉIS DE CONCRETO H = 12M - CS = 10M3</v>
          </cell>
          <cell r="D1991" t="str">
            <v>Un</v>
          </cell>
        </row>
        <row r="1992">
          <cell r="C1992" t="str">
            <v>APARELHOS SANITÁRIOS (LOUÇA)</v>
          </cell>
          <cell r="D1992">
            <v>0</v>
          </cell>
        </row>
        <row r="1993">
          <cell r="C1993" t="str">
            <v>BACIA SANITÁRIA ALTEADA</v>
          </cell>
          <cell r="D1993" t="str">
            <v>Un</v>
          </cell>
        </row>
        <row r="1994">
          <cell r="C1994" t="str">
            <v>BACIA SANITÁRIA DE LOUÇA BRANCA</v>
          </cell>
          <cell r="D1994" t="str">
            <v>Un</v>
          </cell>
        </row>
        <row r="1995">
          <cell r="C1995" t="str">
            <v>BACIA SANITÁRIA INFANTIL</v>
          </cell>
          <cell r="D1995" t="str">
            <v>Un</v>
          </cell>
        </row>
        <row r="1996">
          <cell r="C1996" t="str">
            <v>BACIA SANITÁRIA DE LOUÇA BRANCA COM CAIXA ACOPLADA DE 6 LITROS POR DESCARGA</v>
          </cell>
          <cell r="D1996" t="str">
            <v>Un</v>
          </cell>
        </row>
        <row r="1997">
          <cell r="C1997" t="str">
            <v>CABIDE DE LOUÇA BRANCA</v>
          </cell>
          <cell r="D1997" t="str">
            <v>Un</v>
          </cell>
        </row>
        <row r="1998">
          <cell r="C1998" t="str">
            <v>LAVATÓRIO LOUÇA BRANCA C/ COLUNA SUSPENSA - 7 L</v>
          </cell>
          <cell r="D1998" t="str">
            <v>Un</v>
          </cell>
        </row>
        <row r="1999">
          <cell r="C1999" t="str">
            <v>LAVATORIO LOUCA BRANCA C/COLUNA - 7L</v>
          </cell>
          <cell r="D1999" t="str">
            <v>Un</v>
          </cell>
        </row>
        <row r="2000">
          <cell r="C2000" t="str">
            <v>LAVATÓRIO LOUÇA BRANCA S/ COLUNA - 5 L</v>
          </cell>
          <cell r="D2000" t="str">
            <v>Un</v>
          </cell>
        </row>
        <row r="2001">
          <cell r="C2001" t="str">
            <v>LAVATÓRIO OVAL DE EMBUTIR</v>
          </cell>
          <cell r="D2001" t="str">
            <v>Un</v>
          </cell>
        </row>
        <row r="2002">
          <cell r="C2002" t="str">
            <v>MICTORIO LOUÇA BRANCA - TIPO BACIA-CENTRO</v>
          </cell>
          <cell r="D2002" t="str">
            <v>Un</v>
          </cell>
        </row>
        <row r="2003">
          <cell r="C2003" t="str">
            <v>PAPELEIRA LOUÇA BRANCA - (15X15)CM</v>
          </cell>
          <cell r="D2003" t="str">
            <v>Un</v>
          </cell>
        </row>
        <row r="2004">
          <cell r="C2004" t="str">
            <v>SABONETEIRA LOUÇA BRANCA - (15X15)CM</v>
          </cell>
          <cell r="D2004" t="str">
            <v>Un</v>
          </cell>
        </row>
        <row r="2005">
          <cell r="C2005" t="str">
            <v>SABONETEIRA LOUÇA BRANCA - (7,5X15)CM</v>
          </cell>
          <cell r="D2005" t="str">
            <v>Un</v>
          </cell>
        </row>
        <row r="2006">
          <cell r="C2006" t="str">
            <v>DISPENSER DE SABÃO, DE PAREDE , MANUAL,  PARA SANITÁRIOS - ABS-ALTO IMPACTO, COM RESERVATÓRIO (800/900 ML)</v>
          </cell>
          <cell r="D2006" t="str">
            <v>Un</v>
          </cell>
        </row>
        <row r="2007">
          <cell r="C2007" t="str">
            <v>TANQUE DE LOUÇA BRANCA SEM COLUNA - 30 L</v>
          </cell>
          <cell r="D2007" t="str">
            <v>Un</v>
          </cell>
        </row>
        <row r="2008">
          <cell r="C2008" t="str">
            <v>TANQUE DE LOUÇA BRANCA COM COLUNA - 30 L</v>
          </cell>
          <cell r="D2008" t="str">
            <v>Un</v>
          </cell>
        </row>
        <row r="2009">
          <cell r="C2009" t="str">
            <v>TANQUE DE LOUÇA BRANCA COM COLUNA - 40 L</v>
          </cell>
          <cell r="D2009" t="str">
            <v>Un</v>
          </cell>
        </row>
        <row r="2010">
          <cell r="C2010" t="str">
            <v>EQUIPAMENTOS DE INOX</v>
          </cell>
          <cell r="D2010">
            <v>0</v>
          </cell>
        </row>
        <row r="2011">
          <cell r="C2011" t="str">
            <v>LAVATÓRIO/BEBEDOURO COLETIVO EM CHAPA DE AÇO INOXIDÁVEL MED. (200X80)CM</v>
          </cell>
          <cell r="D2011" t="str">
            <v>Un</v>
          </cell>
        </row>
        <row r="2012">
          <cell r="C2012" t="str">
            <v>APOIO EM AÇO INOX PARA DEFICIENTE FÍSICO L= 45CM Ø 1.1/4" - CONFORME NBR-9050</v>
          </cell>
          <cell r="D2012" t="str">
            <v>Un</v>
          </cell>
        </row>
        <row r="2013">
          <cell r="C2013" t="str">
            <v>APOIO EM AÇO INOX PARA DEFICIENTE FÍSICO L= 80CM Ø 1.1/4" - CONFORME NBR-9050</v>
          </cell>
          <cell r="D2013" t="str">
            <v>Un</v>
          </cell>
        </row>
        <row r="2014">
          <cell r="C2014" t="str">
            <v>APOIO EM AÇO INOX PARA DEFICIENTE FÍSICO L= 90CM Ø 1.1/4" - CONFORME NBR-9050</v>
          </cell>
          <cell r="D2014" t="str">
            <v>Un</v>
          </cell>
        </row>
        <row r="2015">
          <cell r="C2015" t="str">
            <v>APOIO EM AÇO INOX PARA DEFICIENTE FÍSICO L=170CM Ø 1.1/4" - CONFORME NBR-9050</v>
          </cell>
          <cell r="D2015" t="str">
            <v>Un</v>
          </cell>
        </row>
        <row r="2016">
          <cell r="C2016" t="str">
            <v>APOIO - "U" - PARA LAVATÓRIO EM AÇO INOX PARA DEFICIENTE  FÍSICO</v>
          </cell>
          <cell r="D2016" t="str">
            <v>Un</v>
          </cell>
        </row>
        <row r="2017">
          <cell r="C2017" t="str">
            <v>BARRA DE APOIO EM "L" PARA LAVATÓRIO DE CANTO (55 X 47 CM APROXIM) - PPDF (AÇO)</v>
          </cell>
          <cell r="D2017" t="str">
            <v>Un</v>
          </cell>
        </row>
        <row r="2018">
          <cell r="C2018" t="str">
            <v>ANEL DE TEXTURA PARA CORRIMÃOS (SILICONE / BORRACHA)</v>
          </cell>
          <cell r="D2018" t="str">
            <v>Un</v>
          </cell>
        </row>
        <row r="2019">
          <cell r="C2019" t="str">
            <v>APARELHOS SANITÁRIOS (OUTROS)</v>
          </cell>
          <cell r="D2019">
            <v>0</v>
          </cell>
        </row>
        <row r="2020">
          <cell r="C2020" t="str">
            <v>CUBA DUPLA AÇO INOX 304 LIGA 18.8 - CHAPA N.20 (1MM) - MED. (700X400X150)MM</v>
          </cell>
          <cell r="D2020" t="str">
            <v>Un</v>
          </cell>
        </row>
        <row r="2021">
          <cell r="C2021" t="str">
            <v>CUBA DUPLA AÇO INOX 304 LIGA 18.8 - CHAPA N.20 (1MM) - MED. (1020X400X200)MM</v>
          </cell>
          <cell r="D2021" t="str">
            <v>Un</v>
          </cell>
        </row>
        <row r="2022">
          <cell r="C2022" t="str">
            <v>CUBA SIMPLES AÇO INOX 304 LIGA 18.8 - CHAPA N. 20 (1MM) - MED. (500X400X200)MM</v>
          </cell>
          <cell r="D2022" t="str">
            <v>Un</v>
          </cell>
        </row>
        <row r="2023">
          <cell r="C2023" t="str">
            <v>CUBA SIMPLES AÇO INOX 304 LIGA 18.8 - CHAPA N. 20 (1MM) - MED. (560X335X150)MM</v>
          </cell>
          <cell r="D2023" t="str">
            <v>Un</v>
          </cell>
        </row>
        <row r="2024">
          <cell r="C2024" t="str">
            <v>CUBA SIMPLES AÇO INOX 304 LIGA 18.8 - CHAPA N.18 (1,2MM) - PARA TANQUE PANELA - MED. (600X500X400)MM</v>
          </cell>
          <cell r="D2024" t="str">
            <v>Un</v>
          </cell>
        </row>
        <row r="2025">
          <cell r="C2025" t="str">
            <v>CUBA SIMPLES AÇO INOX 304 LIGA 18.8 - CHAPA N.18 (1,2MM) - PARA TANQUE PANELA - MED. (600X800X300)MM</v>
          </cell>
          <cell r="D2025" t="str">
            <v>Un</v>
          </cell>
        </row>
        <row r="2026">
          <cell r="C2026" t="str">
            <v>CUBA SIMPLES AÇO INOX 304 LIGA 18.8 - CHAPA N.18 (1,2MM) - PARA TANQUE PANELA - MED. (600X500X500)MM</v>
          </cell>
          <cell r="D2026" t="str">
            <v>Un</v>
          </cell>
        </row>
        <row r="2027">
          <cell r="C2027" t="str">
            <v>CUBA SIMPLES AÇO INOX 304 LIGA 18.8 - CHAPA N. 20 (1MM) - MED. (500X400X250)MM</v>
          </cell>
          <cell r="D2027" t="str">
            <v>Un</v>
          </cell>
        </row>
        <row r="2028">
          <cell r="C2028" t="str">
            <v>CUBA SIMPLES AÇO INOX 304 LIGA 18.8 - CHAPA N. 20 (1MM) - MED. (500X400X150)MM</v>
          </cell>
          <cell r="D2028" t="str">
            <v>Un</v>
          </cell>
        </row>
        <row r="2029">
          <cell r="C2029" t="str">
            <v>MICTÓRIO COLETIVO; AÇO INOX - 0/2000MM</v>
          </cell>
          <cell r="D2029" t="str">
            <v>M</v>
          </cell>
        </row>
        <row r="2030">
          <cell r="C2030" t="str">
            <v>PORTA TOALHA - LALEKLA OU SIMILAR</v>
          </cell>
          <cell r="D2030" t="str">
            <v>Un</v>
          </cell>
        </row>
        <row r="2031">
          <cell r="C2031" t="str">
            <v>SABONETEIRA ACRÍLICA DE PAREDE PARA SABÃO LÍQUIDO COM DOSADOR</v>
          </cell>
          <cell r="D2031" t="str">
            <v>Un</v>
          </cell>
        </row>
        <row r="2032">
          <cell r="C2032" t="str">
            <v>DISPENSER DE PAPEL TOALHA, DE PAREDE, MANUAL, PARA SANITÁRIOS - ABS - ALTO IMPACTO AUTO-CORTE</v>
          </cell>
          <cell r="D2032" t="str">
            <v>Un</v>
          </cell>
        </row>
        <row r="2033">
          <cell r="C2033" t="str">
            <v>MATERIAIS DE FIBRA</v>
          </cell>
          <cell r="D2033">
            <v>0</v>
          </cell>
        </row>
        <row r="2034">
          <cell r="C2034" t="str">
            <v>CUBA EM FIBRA DE VIDRO - MED. (600X500X200)MM</v>
          </cell>
          <cell r="D2034" t="str">
            <v>Un</v>
          </cell>
        </row>
        <row r="2035">
          <cell r="C2035" t="str">
            <v>METAIS SANITÁRIOS</v>
          </cell>
          <cell r="D2035">
            <v>0</v>
          </cell>
        </row>
        <row r="2036">
          <cell r="C2036" t="str">
            <v>AREJADOR DE VAZÃO CONSTANTE ANTI-FURTO, DE 6 LITROS</v>
          </cell>
          <cell r="D2036" t="str">
            <v>Un</v>
          </cell>
        </row>
        <row r="2037">
          <cell r="C2037" t="str">
            <v>MISTURADOR DE MESA P/ LAVATÓRIO - 1/2"</v>
          </cell>
          <cell r="D2037" t="str">
            <v>Un</v>
          </cell>
        </row>
        <row r="2038">
          <cell r="C2038" t="str">
            <v>MISTURADOR DE PAREDE P/ PIA - 3/4"</v>
          </cell>
          <cell r="D2038" t="str">
            <v>Un</v>
          </cell>
        </row>
        <row r="2039">
          <cell r="C2039" t="str">
            <v>TORNEIRA DE PRESSÃO CROMADA LONGA 1/2" P/ PIA -SEM AREJADOR</v>
          </cell>
          <cell r="D2039" t="str">
            <v>Un</v>
          </cell>
        </row>
        <row r="2040">
          <cell r="C2040" t="str">
            <v>TORNEIRA P/ USO GERAL; M. AMARELO - 1/2"</v>
          </cell>
          <cell r="D2040" t="str">
            <v>Un</v>
          </cell>
        </row>
        <row r="2041">
          <cell r="C2041" t="str">
            <v>TORNEIRA P/ USO GERAL; M. AMARELO - 3/4"</v>
          </cell>
          <cell r="D2041" t="str">
            <v>Un</v>
          </cell>
        </row>
        <row r="2042">
          <cell r="C2042" t="str">
            <v>TORNEIRA P/ USO GERAL; M. CROMADO - 1/2"</v>
          </cell>
          <cell r="D2042" t="str">
            <v>Un</v>
          </cell>
        </row>
        <row r="2043">
          <cell r="C2043" t="str">
            <v>TORNEIRA P/ USO GERAL; M. CROMADO - 3/4"</v>
          </cell>
          <cell r="D2043" t="str">
            <v>Un</v>
          </cell>
        </row>
        <row r="2044">
          <cell r="C2044" t="str">
            <v>TORNEIRA P/ LAVATÓRIO - 1/2"</v>
          </cell>
          <cell r="D2044" t="str">
            <v>Un</v>
          </cell>
        </row>
        <row r="2045">
          <cell r="C2045" t="str">
            <v>TORNEIRA C/ ACIONAMENTO POR ALAVANCA (CLÍNICA) 1/2"</v>
          </cell>
          <cell r="D2045" t="str">
            <v>Un</v>
          </cell>
        </row>
        <row r="2046">
          <cell r="C2046" t="str">
            <v>TORNEIRA DE BANCA, CROMADA, COM ACIONAMENTO MANUAL E FECHAMENTO AUTOMÁTICO</v>
          </cell>
          <cell r="D2046" t="str">
            <v>Un</v>
          </cell>
        </row>
        <row r="2047">
          <cell r="C2047" t="str">
            <v>TORNEIRA ELETRÔNICA DE BANCA, CROMADA, COM SENSOR DE MOVIMENTO E ACIONAMENTO ELÉTRICO DE 110V</v>
          </cell>
          <cell r="D2047" t="str">
            <v>Un</v>
          </cell>
        </row>
        <row r="2048">
          <cell r="C2048" t="str">
            <v>BICA ALTA ARTICULÁVEL DE MESA, CROMADA, DE 1/2"</v>
          </cell>
          <cell r="D2048" t="str">
            <v>Un</v>
          </cell>
        </row>
        <row r="2049">
          <cell r="C2049" t="str">
            <v>CONJUNTO ANTI-VANDALISMO: TORNEIRA DE PAREDE 80 OU 85 E VÁLVULA DE FECHAMENTO AUTOMÁTICO</v>
          </cell>
          <cell r="D2049" t="str">
            <v>Un</v>
          </cell>
        </row>
        <row r="2050">
          <cell r="C2050" t="str">
            <v>TORNEIRA DE ACIONAMENTO RESTRITO DE PAREDE</v>
          </cell>
          <cell r="D2050" t="str">
            <v>Un</v>
          </cell>
        </row>
        <row r="2051">
          <cell r="C2051" t="str">
            <v>TAMPOS</v>
          </cell>
          <cell r="D2051">
            <v>0</v>
          </cell>
        </row>
        <row r="2052">
          <cell r="C2052" t="str">
            <v>TAMPO PARA BANCADA; AÇO INOX. N.18  - 0/2000MM            .</v>
          </cell>
          <cell r="D2052" t="str">
            <v>M2</v>
          </cell>
        </row>
        <row r="2053">
          <cell r="C2053" t="str">
            <v>TAMPO P/ BANCADA - MÁRMORE ESPÍRITO SANTO  - ESPES. 2CM</v>
          </cell>
          <cell r="D2053" t="str">
            <v>M2</v>
          </cell>
        </row>
        <row r="2054">
          <cell r="C2054" t="str">
            <v>TAMPO PARA  BANCADA - GRANITO CINZA ANDORINHA - ESPESSURA 2CM</v>
          </cell>
          <cell r="D2054" t="str">
            <v>M2</v>
          </cell>
        </row>
        <row r="2055">
          <cell r="C2055" t="str">
            <v>TAMPO PARA BANCADA ÚMIDA - GRANITO CINZA MAUÁ POLIDO - ESPESSURA 2CM</v>
          </cell>
          <cell r="D2055" t="str">
            <v>M2</v>
          </cell>
        </row>
        <row r="2056">
          <cell r="C2056" t="str">
            <v>TAMPO PARA BANCADA ÚMIDA - GRANITO VERDE UBATUBA POLIDO - ESPESSURA 2CM</v>
          </cell>
          <cell r="D2056" t="str">
            <v>M2</v>
          </cell>
        </row>
        <row r="2057">
          <cell r="C2057" t="str">
            <v>TAMPO PARA BANCADA ÚMIDA - GRANITO PRETO SÃO GABRIEL - POLIDO - ESPESSURA 2CM</v>
          </cell>
          <cell r="D2057" t="str">
            <v>M2</v>
          </cell>
        </row>
        <row r="2058">
          <cell r="C2058" t="str">
            <v>FRONTÃO / TESTEIRA - MÁRMORE BRANCO ESPÍRITO SANTO ALTURA 10CM - ESPESSURA 2CM</v>
          </cell>
          <cell r="D2058" t="str">
            <v>M</v>
          </cell>
        </row>
        <row r="2059">
          <cell r="C2059" t="str">
            <v>FRONTÃO / TESTEIRA - GRANITO CINZA MAUÁ ALTURA 10CM - ESPESSURA 2CM</v>
          </cell>
          <cell r="D2059" t="str">
            <v>Un</v>
          </cell>
        </row>
        <row r="2060">
          <cell r="C2060" t="str">
            <v>APARELHOS E EQUIPAMENTOS</v>
          </cell>
          <cell r="D2060">
            <v>0</v>
          </cell>
        </row>
        <row r="2061">
          <cell r="C2061" t="str">
            <v>AQUECEDOR A GAS ACUMULAÇÃO - 150L</v>
          </cell>
          <cell r="D2061" t="str">
            <v>Un</v>
          </cell>
        </row>
        <row r="2062">
          <cell r="C2062" t="str">
            <v>CHUVEIRO FIXO DE METAL CROMADO -  DIÂMETRO MÍNIMO 6 CM</v>
          </cell>
          <cell r="D2062" t="str">
            <v>Un</v>
          </cell>
        </row>
        <row r="2063">
          <cell r="C2063" t="str">
            <v>ESTANTE DE AÇO CONTENDO 5 PRATELEIRAS ABERTAS, C/CAP. MIN. DE CARGA DE 300KG POR PRATELEIRA, ACAB. EM PINT. ELESTROST.</v>
          </cell>
          <cell r="D2063" t="str">
            <v>M</v>
          </cell>
        </row>
        <row r="2064">
          <cell r="C2064" t="str">
            <v>FILTRO TIPO CUNO C/ ELEM. FILTR. CARVÃO/POLIPROPILENO 180 L/H</v>
          </cell>
          <cell r="D2064" t="str">
            <v>Un</v>
          </cell>
        </row>
        <row r="2065">
          <cell r="C2065" t="str">
            <v>FILTRO TIPO CUNO C/ ELEM. FILTR. CARVÃO/POLIPROPILENO 360 L/H</v>
          </cell>
          <cell r="D2065" t="str">
            <v>Un</v>
          </cell>
        </row>
        <row r="2066">
          <cell r="C2066" t="str">
            <v>FOGÃO INDUSTRIAL COM FORNO - 4 BOCAS</v>
          </cell>
          <cell r="D2066" t="str">
            <v>Un</v>
          </cell>
        </row>
        <row r="2067">
          <cell r="C2067" t="str">
            <v>FOGÃO INDUSTRIAL COM FORNO - 6 BOCAS</v>
          </cell>
          <cell r="D2067" t="str">
            <v>Un</v>
          </cell>
        </row>
        <row r="2068">
          <cell r="C2068" t="str">
            <v>COIFA DE CHAPA GALVANIZADA Nº22 - (1,30X1,30)M</v>
          </cell>
          <cell r="D2068" t="str">
            <v>Un</v>
          </cell>
        </row>
        <row r="2069">
          <cell r="C2069" t="str">
            <v>COIFA DE CHAPA GALVANIZADA Nº22 - (2,20X1,30)M</v>
          </cell>
          <cell r="D2069" t="str">
            <v>Un</v>
          </cell>
        </row>
        <row r="2070">
          <cell r="C2070" t="str">
            <v>DUTO EM CHAPA GALVANIZADA Nº22 PARA COIFA - DIÂM. 35CM</v>
          </cell>
          <cell r="D2070" t="str">
            <v>M</v>
          </cell>
        </row>
        <row r="2071">
          <cell r="C2071" t="str">
            <v>GLP 13 KG (CARGA+BOTIJÃO)</v>
          </cell>
          <cell r="D2071" t="str">
            <v>Un</v>
          </cell>
        </row>
        <row r="2072">
          <cell r="C2072" t="str">
            <v>GLP 45 KG (CARGA+CILINDRO)</v>
          </cell>
          <cell r="D2072" t="str">
            <v>Un</v>
          </cell>
        </row>
        <row r="2073">
          <cell r="C2073" t="str">
            <v>EQUIPAMENTOS DE PROTEÇÃO CONTRA INCÊNDIO</v>
          </cell>
          <cell r="D2073">
            <v>0</v>
          </cell>
        </row>
        <row r="2074">
          <cell r="C2074" t="str">
            <v>ABRIGO PARA HIDRANTE EM CHAPA DE AÇO Nº 20</v>
          </cell>
          <cell r="D2074" t="str">
            <v>Un</v>
          </cell>
        </row>
        <row r="2075">
          <cell r="C2075" t="str">
            <v>SETA P/ EXTINTOR / HIDRANTE</v>
          </cell>
          <cell r="D2075" t="str">
            <v>Un</v>
          </cell>
        </row>
        <row r="2076">
          <cell r="C2076" t="str">
            <v>ESGUICHO COM ENGATE RÁPIDO - 1.1/2"X1/2"</v>
          </cell>
          <cell r="D2076" t="str">
            <v>Un</v>
          </cell>
        </row>
        <row r="2077">
          <cell r="C2077" t="str">
            <v>ESGUICHO COM ENGATE RÁPIDO - 2.1/2" X 5/8"</v>
          </cell>
          <cell r="D2077" t="str">
            <v>Un</v>
          </cell>
        </row>
        <row r="2078">
          <cell r="C2078" t="str">
            <v>EXTINTOR ÁGUA PRESSURIZADA - 10L</v>
          </cell>
          <cell r="D2078" t="str">
            <v>Un</v>
          </cell>
        </row>
        <row r="2079">
          <cell r="C2079" t="str">
            <v>EXTINTOR DE ESPUMA MECÂNICA - 9L</v>
          </cell>
          <cell r="D2079" t="str">
            <v>Un</v>
          </cell>
        </row>
        <row r="2080">
          <cell r="C2080" t="str">
            <v>EXTINTOR GÁS CARBÔNICO - 4KG</v>
          </cell>
          <cell r="D2080" t="str">
            <v>Un</v>
          </cell>
        </row>
        <row r="2081">
          <cell r="C2081" t="str">
            <v>EXTINTOR GÁS CARBÔNICO - 6 KG</v>
          </cell>
          <cell r="D2081" t="str">
            <v>Un</v>
          </cell>
        </row>
        <row r="2082">
          <cell r="C2082" t="str">
            <v>EXTINTOR GÁS CARBÔNICO - 10 KG</v>
          </cell>
          <cell r="D2082" t="str">
            <v>Un</v>
          </cell>
        </row>
        <row r="2083">
          <cell r="C2083" t="str">
            <v>EXTINTOR PÓ QUÍMICO - 4KG</v>
          </cell>
          <cell r="D2083" t="str">
            <v>Un</v>
          </cell>
        </row>
        <row r="2084">
          <cell r="C2084" t="str">
            <v>EXTINTOR PÓ QUÍMICO - 8 KG</v>
          </cell>
          <cell r="D2084" t="str">
            <v>Un</v>
          </cell>
        </row>
        <row r="2085">
          <cell r="C2085" t="str">
            <v>EXTINTOR PÓ QUÍMICO - 12KG</v>
          </cell>
          <cell r="D2085" t="str">
            <v>Un</v>
          </cell>
        </row>
        <row r="2086">
          <cell r="C2086" t="str">
            <v>REGISTRO HIDRÁULICO DE BRONZE TIPO GLOBO ANGULAR 45º (2.1/2") COM ADAPTADOR E TAMPÃO DE 1.1/2"</v>
          </cell>
          <cell r="D2086" t="str">
            <v>Un</v>
          </cell>
        </row>
        <row r="2087">
          <cell r="C2087" t="str">
            <v>MANGUEIRA DE INCÊNDIO; 15M - 1.1/2"</v>
          </cell>
          <cell r="D2087" t="str">
            <v>Un</v>
          </cell>
        </row>
        <row r="2088">
          <cell r="C2088" t="str">
            <v>MANGUEIRA DE INCÊNDIO; 30M - 1.1/2"</v>
          </cell>
          <cell r="D2088" t="str">
            <v>Un</v>
          </cell>
        </row>
        <row r="2089">
          <cell r="C2089" t="str">
            <v>MANGUEIRA DE INCÊNDIO; 30M - 2.1/2"</v>
          </cell>
          <cell r="D2089" t="str">
            <v>Un</v>
          </cell>
        </row>
        <row r="2090">
          <cell r="C2090" t="str">
            <v>CAPTAÇÃO DE ÁGUAS PLUVIAIS</v>
          </cell>
          <cell r="D2090">
            <v>0</v>
          </cell>
        </row>
        <row r="2091">
          <cell r="C2091" t="str">
            <v>CALHA EM CHAPA DE AÇO GALVANIZADO N.24 - DESENVOLV. 33CM</v>
          </cell>
          <cell r="D2091" t="str">
            <v>M</v>
          </cell>
        </row>
        <row r="2092">
          <cell r="C2092" t="str">
            <v>CALHA EM CHAPA DE AÇO GALVANIZADO N.24 - DESENVOLV. 50CM</v>
          </cell>
          <cell r="D2092" t="str">
            <v>M</v>
          </cell>
        </row>
        <row r="2093">
          <cell r="C2093" t="str">
            <v>CALHA EM CHAPA DE AÇO GALVANIZADO N.24 - DESENVOLVIMENTO 100CM</v>
          </cell>
          <cell r="D2093" t="str">
            <v>M</v>
          </cell>
        </row>
        <row r="2094">
          <cell r="C2094" t="str">
            <v>CALHA EM ALUMÍNIO - ESPESSURA 0,8MM - DESENVOLVIMENTO  50CM</v>
          </cell>
          <cell r="D2094" t="str">
            <v>M</v>
          </cell>
        </row>
        <row r="2095">
          <cell r="C2095" t="str">
            <v>CALHA EM ALUMÍNIO - ESPESSURA 0,8MM - DESENVOLVIMENTO 100CM</v>
          </cell>
          <cell r="D2095" t="str">
            <v>M</v>
          </cell>
        </row>
        <row r="2096">
          <cell r="C2096" t="str">
            <v>CALHA EM ALUMÍNIO - ESPESSURA 1,0MM - DESENVOLVIMENTO  50CM</v>
          </cell>
          <cell r="D2096" t="str">
            <v>M</v>
          </cell>
        </row>
        <row r="2097">
          <cell r="C2097" t="str">
            <v>CALHA EM ALUMÍNIO - ESPESSURA 1,0MM - DESENVOLVIMENTO 100CM</v>
          </cell>
          <cell r="D2097" t="str">
            <v>M</v>
          </cell>
        </row>
        <row r="2098">
          <cell r="C2098" t="str">
            <v>CALHA EM PVC - 125&lt;=DIAM&lt;=170 MM</v>
          </cell>
          <cell r="D2098" t="str">
            <v>M</v>
          </cell>
        </row>
        <row r="2099">
          <cell r="C2099" t="str">
            <v>RUFO EM CHAPA DE AÇO GALVANIZADO N.24 - CORTE 16CM</v>
          </cell>
          <cell r="D2099" t="str">
            <v>M</v>
          </cell>
        </row>
        <row r="2100">
          <cell r="C2100" t="str">
            <v>RUFO EM CHAPA DE AÇO GALVANIZADO N.24 - CORTE 25CM</v>
          </cell>
          <cell r="D2100" t="str">
            <v>M</v>
          </cell>
        </row>
        <row r="2101">
          <cell r="C2101" t="str">
            <v>RUFO EM CHAPA DE AÇO GALVANIZADO N.24 - CORTE 33CM</v>
          </cell>
          <cell r="D2101" t="str">
            <v>M</v>
          </cell>
        </row>
        <row r="2102">
          <cell r="C2102" t="str">
            <v>RUFO EM CHAPA DE AÇO GALVANIZADO N.24 - CORTE 50CM</v>
          </cell>
          <cell r="D2102" t="str">
            <v>M</v>
          </cell>
        </row>
        <row r="2103">
          <cell r="C2103" t="str">
            <v>RUFO EM CHAPA DE AÇO GALVANIZADO N.24 - CORTE 100CM</v>
          </cell>
          <cell r="D2103" t="str">
            <v>M</v>
          </cell>
        </row>
        <row r="2104">
          <cell r="C2104" t="str">
            <v>RUFO EM CHAPA DE AÇO GALVANIZADO N.24 - CORTE 130 CM</v>
          </cell>
          <cell r="D2104" t="str">
            <v>M</v>
          </cell>
        </row>
        <row r="2105">
          <cell r="C2105" t="str">
            <v>RUFO EM CHAPA DE AÇO GALVANIZADO N.24 - CORTE 140CM</v>
          </cell>
          <cell r="D2105" t="str">
            <v>M</v>
          </cell>
        </row>
        <row r="2106">
          <cell r="C2106" t="str">
            <v>RUFO EM ALUMÍNIO - ESPESSURA 0,8MM - DESENVOLVIMENTO  50CM</v>
          </cell>
          <cell r="D2106" t="str">
            <v>M</v>
          </cell>
        </row>
        <row r="2107">
          <cell r="C2107" t="str">
            <v>RUFO EM ALUMÍNIO - ESPESSURA 0,8MM - DESENVOLVIMENTO 100CM</v>
          </cell>
          <cell r="D2107" t="str">
            <v>M</v>
          </cell>
        </row>
        <row r="2108">
          <cell r="C2108" t="str">
            <v>RUFO EM ALUMÍNIO - ESPESSURA 1,0MM - DESENVOLVIMENTO  50CM</v>
          </cell>
          <cell r="D2108" t="str">
            <v>M</v>
          </cell>
        </row>
        <row r="2109">
          <cell r="C2109" t="str">
            <v>RUFO EM ALUMÍNIO - ESPESSURA 1,0MM - DESENVOLVIMENTO 100CM</v>
          </cell>
          <cell r="D2109" t="str">
            <v>M</v>
          </cell>
        </row>
        <row r="2110">
          <cell r="C2110" t="str">
            <v>FOSSAS SÉPTICAS</v>
          </cell>
          <cell r="D2110">
            <v>0</v>
          </cell>
        </row>
        <row r="2111">
          <cell r="C2111" t="str">
            <v>ANEL DE CONCRETO P/ FOSSA SÉPTICA - 1,5 X 0,5 M</v>
          </cell>
          <cell r="D2111" t="str">
            <v>Un</v>
          </cell>
        </row>
        <row r="2112">
          <cell r="C2112" t="str">
            <v>ANEL DE CONCRETO P/ FOSSA SÉPTICA - 2,5 X 0,5 M</v>
          </cell>
          <cell r="D2112" t="str">
            <v>Un</v>
          </cell>
        </row>
        <row r="2113">
          <cell r="C2113" t="str">
            <v>ANEL DE CONCRETO DIÂM. EXT.= 2.12 M - H = 0.5M</v>
          </cell>
          <cell r="D2113" t="str">
            <v>Un</v>
          </cell>
        </row>
        <row r="2114">
          <cell r="C2114" t="str">
            <v>ANEL DE CONCRETO P/ FILTRO ANAERÓBICO 3,0 X 0,5 M</v>
          </cell>
          <cell r="D2114" t="str">
            <v>Un</v>
          </cell>
        </row>
        <row r="2115">
          <cell r="C2115" t="str">
            <v>LIMPEZA FOSSA SÉPTICA - VIAGEM DE 7 M3</v>
          </cell>
          <cell r="D2115" t="str">
            <v>M3</v>
          </cell>
        </row>
        <row r="2116">
          <cell r="C2116" t="str">
            <v>LIMPEZA SUMIDOURO - VIAGEM DE 7M3</v>
          </cell>
          <cell r="D2116" t="str">
            <v>Viagem</v>
          </cell>
        </row>
        <row r="2117">
          <cell r="C2117" t="str">
            <v>TAMPÃO COM 2 CHAMINÉS DE ACESSO - 2,5M</v>
          </cell>
          <cell r="D2117" t="str">
            <v>Un</v>
          </cell>
        </row>
        <row r="2118">
          <cell r="C2118" t="str">
            <v>TAMPÃO COM 1 CHAMINÉ DE ACESSO - 1,5M</v>
          </cell>
          <cell r="D2118" t="str">
            <v>Un</v>
          </cell>
        </row>
        <row r="2119">
          <cell r="C2119" t="str">
            <v>DIVERSOS</v>
          </cell>
          <cell r="D2119">
            <v>0</v>
          </cell>
        </row>
        <row r="2120">
          <cell r="C2120" t="str">
            <v>ANEL DE BORRACHA PARA BACIA SANITÁRIA</v>
          </cell>
          <cell r="D2120" t="str">
            <v>Un</v>
          </cell>
        </row>
        <row r="2121">
          <cell r="C2121" t="str">
            <v>BOLSA DE BORRACHA PARA BACIA SANITÁRIA</v>
          </cell>
          <cell r="D2121" t="str">
            <v>Un</v>
          </cell>
        </row>
        <row r="2122">
          <cell r="C2122" t="str">
            <v>AUTOMÁTICO DE NÍVEL REVERSÍVEL - 127/250V - DE 15A</v>
          </cell>
          <cell r="D2122" t="str">
            <v>Un</v>
          </cell>
        </row>
        <row r="2123">
          <cell r="C2123" t="str">
            <v>COLA PARA PVC</v>
          </cell>
          <cell r="D2123" t="str">
            <v>Kg</v>
          </cell>
        </row>
        <row r="2124">
          <cell r="C2124" t="str">
            <v>ESTOPA ALCATROADA (PARA ENCANAMENTO)</v>
          </cell>
          <cell r="D2124" t="str">
            <v>Kg</v>
          </cell>
        </row>
        <row r="2125">
          <cell r="C2125" t="str">
            <v>FITA DE TEFLON - 1/2"</v>
          </cell>
          <cell r="D2125" t="str">
            <v>M</v>
          </cell>
        </row>
        <row r="2126">
          <cell r="C2126" t="str">
            <v>FITA DE TEFLON - 3/4"</v>
          </cell>
          <cell r="D2126" t="str">
            <v>M</v>
          </cell>
        </row>
        <row r="2127">
          <cell r="C2127" t="str">
            <v>FITA DE TEFLON - 1"</v>
          </cell>
          <cell r="D2127" t="str">
            <v>M</v>
          </cell>
        </row>
        <row r="2128">
          <cell r="C2128" t="str">
            <v>SOLDA PREPARADA 50% ESTANHO, 50% CHUMBO - EM BARRA</v>
          </cell>
          <cell r="D2128" t="str">
            <v>Kg</v>
          </cell>
        </row>
        <row r="2129">
          <cell r="C2129" t="str">
            <v>SOLDA PREPARADA - 30/70</v>
          </cell>
          <cell r="D2129" t="str">
            <v>Kg</v>
          </cell>
        </row>
        <row r="2130">
          <cell r="C2130" t="str">
            <v>SOLUÇÃO LIMPADORA PARA PVC</v>
          </cell>
          <cell r="D2130" t="str">
            <v>L</v>
          </cell>
        </row>
        <row r="2131">
          <cell r="C2131" t="str">
            <v>SUPORTE PARA LAVATÓRIO SEM COLUNA</v>
          </cell>
          <cell r="D2131" t="str">
            <v>Un</v>
          </cell>
        </row>
        <row r="2132">
          <cell r="C2132" t="str">
            <v>CONJUNTO DE FIXAÇÃO PARA TANQUE</v>
          </cell>
          <cell r="D2132" t="str">
            <v>Un</v>
          </cell>
        </row>
        <row r="2133">
          <cell r="C2133" t="str">
            <v>TAMPO E ASSENTO DE PLÁSTICO FLEXÍVEL</v>
          </cell>
          <cell r="D2133" t="str">
            <v>Un</v>
          </cell>
        </row>
        <row r="2134">
          <cell r="C2134" t="str">
            <v>TAMPO E ASSENTO PLÁSTICO - INFANTIL</v>
          </cell>
          <cell r="D2134" t="str">
            <v>Un</v>
          </cell>
        </row>
        <row r="2135">
          <cell r="C2135" t="str">
            <v>TORNEIRA DE BÓIA; DE COBRE - 3/4"</v>
          </cell>
          <cell r="D2135" t="str">
            <v>Un</v>
          </cell>
        </row>
        <row r="2136">
          <cell r="C2136" t="str">
            <v>TORNEIRA DE BÓIA; DE COBRE -1"</v>
          </cell>
          <cell r="D2136" t="str">
            <v>Un</v>
          </cell>
        </row>
        <row r="2137">
          <cell r="C2137" t="str">
            <v>TORNEIRA DE BÓIA; DE COBRE - 1.1/2"</v>
          </cell>
          <cell r="D2137" t="str">
            <v>Un</v>
          </cell>
        </row>
        <row r="2138">
          <cell r="C2138" t="str">
            <v>TORNEIRA DE BÓIA; DE COBRE - 2"</v>
          </cell>
          <cell r="D2138" t="str">
            <v>Un</v>
          </cell>
        </row>
        <row r="2139">
          <cell r="C2139" t="str">
            <v>RABICHO DE METAL CROMADO FLEXÍVEL PARA LAVATÓRIO (1/2"X30)CM</v>
          </cell>
          <cell r="D2139" t="str">
            <v>Un</v>
          </cell>
        </row>
        <row r="2140">
          <cell r="C2140" t="str">
            <v>RABICHO DE PVC FLEXÍVEL PARA LAVATÓRIO - (1/2"X30)CM</v>
          </cell>
          <cell r="D2140" t="str">
            <v>Un</v>
          </cell>
        </row>
        <row r="2141">
          <cell r="C2141" t="str">
            <v>TUBO ABS CROMADA - LIGAÇÃO P/ BACIA</v>
          </cell>
          <cell r="D2141" t="str">
            <v>Un</v>
          </cell>
        </row>
        <row r="2142">
          <cell r="C2142" t="str">
            <v>TUBO DE ALUMÍNIO P/ LIGAÇÃO DE CHUVEIRO (C/ CANOPLA)</v>
          </cell>
          <cell r="D2142" t="str">
            <v>Un</v>
          </cell>
        </row>
        <row r="2143">
          <cell r="C2143" t="str">
            <v>INSUMOS DIVERSOS</v>
          </cell>
          <cell r="D2143">
            <v>0</v>
          </cell>
        </row>
        <row r="2144">
          <cell r="C2144" t="str">
            <v>CANALETA MEIA CANA DE CONCRETO SIMPLES,CLASSE C1 - D=50CM COM PONTA E BOLSA</v>
          </cell>
          <cell r="D2144" t="str">
            <v>M</v>
          </cell>
        </row>
        <row r="2145">
          <cell r="C2145" t="str">
            <v>CANALETA MEIA CANA DE CONCRETO SIMPLES,CLASSE C1 - D=40CM COM PONTA E BOLSA</v>
          </cell>
          <cell r="D2145" t="str">
            <v>M</v>
          </cell>
        </row>
        <row r="2146">
          <cell r="C2146" t="str">
            <v>CANALETA MEIA CANA DE CONCRETO SIMPLES,CLASSE C1 - D=30CM COM PONTA E BOLSA</v>
          </cell>
          <cell r="D2146" t="str">
            <v>M</v>
          </cell>
        </row>
        <row r="2147">
          <cell r="C2147" t="str">
            <v>BICO ESCALONADO PARA GÁS DE 3/8"</v>
          </cell>
          <cell r="D2147" t="str">
            <v>Un</v>
          </cell>
        </row>
        <row r="2148">
          <cell r="C2148" t="str">
            <v>REGULADOR PARA GÁS INDUSTRIAL DE BAIXA PRESSÃO - 50KG/H</v>
          </cell>
          <cell r="D2148" t="str">
            <v>Un</v>
          </cell>
        </row>
        <row r="2149">
          <cell r="C2149" t="str">
            <v>ALUGUEL DE CAÇAMBA METÁLICA - CAPACIDADE 4 M3 P/ ENTULHO DE ALVENARIA</v>
          </cell>
          <cell r="D2149" t="str">
            <v>Un</v>
          </cell>
        </row>
        <row r="2150">
          <cell r="C2150" t="str">
            <v>DIVERSOS</v>
          </cell>
          <cell r="D2150">
            <v>0</v>
          </cell>
        </row>
        <row r="2151">
          <cell r="C2151" t="str">
            <v>PLACA INAUGURAL INTERNA EM AÇO INOX - 600 X 500 X 3 MM BAIXO RELEVO - PADRÃO PMSP</v>
          </cell>
          <cell r="D2151" t="str">
            <v>Un</v>
          </cell>
        </row>
        <row r="2152">
          <cell r="C2152" t="str">
            <v>PEDESTAL SINALIZADOR PARA ESTACIONAMENTO, P/ DEFICIENTE (POSTE, PLACA E BASE PARA FIXAÇÃO)</v>
          </cell>
          <cell r="D2152" t="str">
            <v>Un</v>
          </cell>
        </row>
        <row r="2153">
          <cell r="C2153" t="str">
            <v>PLACA DE IDENTIFICAÇÃO NÚMERO DE PAVIMENTO EM BRAILE (10X10CM, EM ALUMÍNIO)</v>
          </cell>
          <cell r="D2153" t="str">
            <v>Un</v>
          </cell>
        </row>
        <row r="2154">
          <cell r="C2154" t="str">
            <v>PLACA DE IDENTIFICAÇÃO DE WC EM BRAILE FEMININO OU MASCULINO (21X10CM, EM ALUMÍNIO)</v>
          </cell>
          <cell r="D2154" t="str">
            <v>Un</v>
          </cell>
        </row>
        <row r="2155">
          <cell r="C2155" t="str">
            <v>PLACA DE IDENTIFICAÇÃO EM BRAILE "INÍCIO E FINAL" P/ CORRIMÃO (10X3CM, EM ALUMÍNIO)</v>
          </cell>
          <cell r="D2155" t="str">
            <v>Un</v>
          </cell>
        </row>
        <row r="2156">
          <cell r="C2156" t="str">
            <v>PLACA DE IDENTIFICAÇÃO EM BRAILE DE PAVIMENTO P/ CORRIMÃO (3X3CM, EM ALUMÍNIO)</v>
          </cell>
          <cell r="D2156" t="str">
            <v>Un</v>
          </cell>
        </row>
        <row r="2157">
          <cell r="C2157" t="str">
            <v>PLACA PARA PORTA WC C/ DESENHO UNIVERSAL ACESSIB. (20X15CM, EM ALUMÍNIO)</v>
          </cell>
          <cell r="D2157" t="str">
            <v>Un</v>
          </cell>
        </row>
        <row r="2158">
          <cell r="C2158" t="str">
            <v>PORTA BOX SANITÁRIO EM VIDRO TEMPERADO 8MM OPACO COM FERRAGENS 62 X 210 CM</v>
          </cell>
          <cell r="D2158" t="str">
            <v>Un</v>
          </cell>
        </row>
        <row r="2159">
          <cell r="C2159" t="str">
            <v>PORTA DE VIDRO TEMPERADO 10MM OPACO COM FERRAGENS 82 X 210 CM</v>
          </cell>
          <cell r="D2159" t="str">
            <v>Un</v>
          </cell>
        </row>
        <row r="2160">
          <cell r="C2160" t="str">
            <v>MURO EM PLACAS DE CONCRETO PRÉ- MOLDADAS, ESP. 3CM INCLUINDO PILARES E RESPECTIVAS FUNDAÇÕES - COLOCADO</v>
          </cell>
          <cell r="D2160" t="str">
            <v>M2</v>
          </cell>
        </row>
        <row r="2161">
          <cell r="C2161" t="str">
            <v>PLAYGROUND-BRINQUEDOS DE MADEIRA-CASA TARZAN COM RAMPA ESCALADA, ESCORREGADOR, PONTE E ESCADA MARINHEIRO-COLOCADO</v>
          </cell>
          <cell r="D2161" t="str">
            <v>Un</v>
          </cell>
        </row>
        <row r="2162">
          <cell r="C2162" t="str">
            <v>PLAYGROUND-BRINQUEDOS DE MADEIRA-CASA TARZAN COM RAMPA ESCALADA, ESCORREGADOR E ESCADA MARINHEIRO - COLOCADO</v>
          </cell>
          <cell r="D2162" t="str">
            <v>Un</v>
          </cell>
        </row>
        <row r="2163">
          <cell r="C2163" t="str">
            <v>PLAYGROUND-BRINQUEDOS DE MADEIRA-CASA TARZAN COM ESCORREGADOR E ESCADA MARINHEIRO - COLOCADO</v>
          </cell>
          <cell r="D2163" t="str">
            <v>Un</v>
          </cell>
        </row>
        <row r="2164">
          <cell r="C2164" t="str">
            <v>PLAYGROUND-BRINQUEDOS DE MADEIRA-DOIS CAVALINHOS E DUAS GANGORRAS - COLOCADO, BASES LATERAIS EM "X"</v>
          </cell>
          <cell r="D2164" t="str">
            <v>Un</v>
          </cell>
        </row>
        <row r="2165">
          <cell r="C2165" t="str">
            <v>PLAYGROUND-BRINQUEDOS DE MADEIRA-ESCORREGADOR (COMPRIM DA PRANCHA ENTRE 2,5 E 3,00 M / ALT=1,8M) - COLOCADO</v>
          </cell>
          <cell r="D2165" t="str">
            <v>Un</v>
          </cell>
        </row>
        <row r="2166">
          <cell r="C2166" t="str">
            <v>PLAYGROUND-BRINQUEDOS DE MADEIRA-GANGORRA DUPLA - COLOCADO</v>
          </cell>
          <cell r="D2166" t="str">
            <v>Un</v>
          </cell>
        </row>
        <row r="2167">
          <cell r="C2167" t="str">
            <v>PLAYGROUND-BRINQUEDOS DE MADEIRA-ARGOLA E TRAPÉZIO - COLOCADO</v>
          </cell>
          <cell r="D2167" t="str">
            <v>Un</v>
          </cell>
        </row>
        <row r="2168">
          <cell r="C2168" t="str">
            <v>PLAYGROUND-BRINQUEDOS DE MADEIRA-BALANÇA DUPLA - COLOCADO</v>
          </cell>
          <cell r="D2168" t="str">
            <v>Un</v>
          </cell>
        </row>
        <row r="2169">
          <cell r="C2169" t="str">
            <v>PLAYGROUND-BRINQUEDOS DE MADEIRA-ESCADA HORIZONTAL - COLOCADO</v>
          </cell>
          <cell r="D2169" t="str">
            <v>Un</v>
          </cell>
        </row>
        <row r="2170">
          <cell r="C2170" t="str">
            <v>APARELHOS DE GINÁSTICA DE MADEIRA - BARRA DUPLA EM DOIS NÍVEIS - COLOCADO</v>
          </cell>
          <cell r="D2170" t="str">
            <v>Un</v>
          </cell>
        </row>
        <row r="2171">
          <cell r="C2171" t="str">
            <v>APARELHOS DE GINÁSTICA DE MADEIRA - BARRA SIMPLES - COLOCADO</v>
          </cell>
          <cell r="D2171" t="str">
            <v>Un</v>
          </cell>
        </row>
        <row r="2172">
          <cell r="C2172" t="str">
            <v>APARELHOS DE GINÁSTICA DE MADEIRA - BARRAS PARALELAS - COLOCADO</v>
          </cell>
          <cell r="D2172" t="str">
            <v>Un</v>
          </cell>
        </row>
        <row r="2173">
          <cell r="C2173" t="str">
            <v>SONDAGENS</v>
          </cell>
          <cell r="D2173">
            <v>0</v>
          </cell>
        </row>
        <row r="2174">
          <cell r="C2174" t="str">
            <v>MATERIAIS E EQUIPAMENTOS PARA SONDAGEM</v>
          </cell>
          <cell r="D2174" t="str">
            <v>VB</v>
          </cell>
        </row>
        <row r="2175">
          <cell r="C2175" t="str">
            <v>DIVERSOS</v>
          </cell>
          <cell r="D2175">
            <v>0</v>
          </cell>
        </row>
        <row r="2176">
          <cell r="C2176" t="str">
            <v>ÁGUA - FORNECIMENTO EM CARRO PIPA PARTICULAR DE 6000 L OBS.: ÁGUA POTÁVEL - PREÇO "A RETIRAR" NA SABESP</v>
          </cell>
          <cell r="D2176" t="str">
            <v>M3</v>
          </cell>
        </row>
        <row r="2177">
          <cell r="C2177" t="str">
            <v>ÁGUA DE REÚSO - SABESP (PREÇO PARA EMPRESAS PRIVADAS) OBS.: PREÇO "A RETIRAR" NA SABESP</v>
          </cell>
          <cell r="D2177" t="str">
            <v>M3</v>
          </cell>
        </row>
        <row r="2178">
          <cell r="C2178" t="str">
            <v>ÁGUA POTÁVEL - FORNECIMENTO EM CAMINHÃO TANQUE CAM. 10.000 L -EMPR. QUE FORN. NO MUNICÍPIO (P/CONSTRUTORA)</v>
          </cell>
          <cell r="D2178" t="str">
            <v>M3</v>
          </cell>
        </row>
        <row r="2179">
          <cell r="C2179" t="str">
            <v>APARELHO DE APOIO DE NEOPRENE FRETADO (NÃO INSTALADO)</v>
          </cell>
          <cell r="D2179" t="str">
            <v>Dm3</v>
          </cell>
        </row>
        <row r="2180">
          <cell r="C2180" t="str">
            <v>APARELHO DE APOIO DE NEOPRENE SIMPLES (NÃO INSTALADO)</v>
          </cell>
          <cell r="D2180" t="str">
            <v>Dm3</v>
          </cell>
        </row>
        <row r="2181">
          <cell r="C2181" t="str">
            <v>ELETRODO AWS E 6010 DE 4MM (5/32")</v>
          </cell>
          <cell r="D2181" t="str">
            <v>Kg</v>
          </cell>
        </row>
        <row r="2182">
          <cell r="C2182" t="str">
            <v>FOTO COLORIDA 10 X15 CM - REVELAÇÃO DE FOTO DIGITAL</v>
          </cell>
          <cell r="D2182" t="str">
            <v>Un</v>
          </cell>
        </row>
        <row r="2183">
          <cell r="C2183" t="str">
            <v>CIMENTO ASFÁLTICO P/ REJUNTAMENTO DE MANILHAS</v>
          </cell>
          <cell r="D2183" t="str">
            <v>Kg</v>
          </cell>
        </row>
        <row r="2184">
          <cell r="C2184" t="str">
            <v>MANGUEIRA PLÁSTICA FLEXÍVEL D = 1/2" - ESP = 2MM - CRISTAL</v>
          </cell>
          <cell r="D2184" t="str">
            <v>M</v>
          </cell>
        </row>
        <row r="2185">
          <cell r="C2185" t="str">
            <v>MANGUEIRA FLEXÍVEL 3" - TRANSPARENTE COM ESPIRAL LARANJA -  PARA SUCÇÃO DE DESCARGA DE ÁGUA</v>
          </cell>
          <cell r="D2185" t="str">
            <v>M</v>
          </cell>
        </row>
        <row r="2186">
          <cell r="C2186" t="str">
            <v>CÓPIA XEROX EM TAMANHO OFÍCIO UMA FACE (PRETO/BRANCO)</v>
          </cell>
          <cell r="D2186" t="str">
            <v>Un</v>
          </cell>
        </row>
        <row r="2187">
          <cell r="C2187" t="str">
            <v>CÓPIA XEROX EM TAMANHO OFÍCIO UMA FACE - COLORIDA</v>
          </cell>
          <cell r="D2187" t="str">
            <v>Un</v>
          </cell>
        </row>
        <row r="2188">
          <cell r="C2188" t="str">
            <v>CÓPIA XEROX EM TAMANHO A3 UMA FACE - PRETO E BRANCO</v>
          </cell>
          <cell r="D2188" t="str">
            <v>Un</v>
          </cell>
        </row>
        <row r="2189">
          <cell r="C2189" t="str">
            <v>CÓPIA XEROX EM TAMANHO A3 UMA FACE - COLORIDA</v>
          </cell>
          <cell r="D2189" t="str">
            <v>Un</v>
          </cell>
        </row>
        <row r="2190">
          <cell r="C2190" t="str">
            <v>CÓPIA XEROX PRETO / BRANCO</v>
          </cell>
          <cell r="D2190" t="str">
            <v>M2</v>
          </cell>
        </row>
        <row r="2191">
          <cell r="C2191" t="str">
            <v>PLOTAGEM EM PAPEL SULFITE - TAMANHO "A1" -  PRETO E BRANCO</v>
          </cell>
          <cell r="D2191" t="str">
            <v>Un</v>
          </cell>
        </row>
        <row r="2192">
          <cell r="C2192" t="str">
            <v>PLOTAGEM EM PAPEL SULFITE - TAMANHO "A0" -  PRETO E BRANCO</v>
          </cell>
          <cell r="D2192" t="str">
            <v>Un</v>
          </cell>
        </row>
        <row r="2193">
          <cell r="C2193" t="str">
            <v>PLOTAGEM EM PAPEL SULFITE - TAMANHO "A1" - COLORIDA</v>
          </cell>
          <cell r="D2193" t="str">
            <v>Un</v>
          </cell>
        </row>
        <row r="2194">
          <cell r="C2194" t="str">
            <v>PLOTAGEM EM PAPEL SULFITE - TAMANHO "A0" - COLORIDA</v>
          </cell>
          <cell r="D2194" t="str">
            <v>Un</v>
          </cell>
        </row>
        <row r="2195">
          <cell r="C2195" t="str">
            <v>LUBRIFICANTE P/ TUBO DE FERRO FUNDIDO</v>
          </cell>
          <cell r="D2195" t="str">
            <v>Kg</v>
          </cell>
        </row>
        <row r="2196">
          <cell r="C2196" t="str">
            <v>EXPLOSIVO - 1" X 8" - TIPO EMULSÃO</v>
          </cell>
          <cell r="D2196" t="str">
            <v>Kg</v>
          </cell>
        </row>
        <row r="2197">
          <cell r="C2197" t="str">
            <v>ESPOLETA COMUM - NÚMERO 08</v>
          </cell>
          <cell r="D2197" t="str">
            <v>Un</v>
          </cell>
        </row>
        <row r="2198">
          <cell r="C2198" t="str">
            <v>ESTOPIM SIMPLES</v>
          </cell>
          <cell r="D2198" t="str">
            <v>M</v>
          </cell>
        </row>
        <row r="2199">
          <cell r="C2199" t="str">
            <v>MANCHETE DE BORRACHA (32X35X100)MM</v>
          </cell>
          <cell r="D2199" t="str">
            <v>Un</v>
          </cell>
        </row>
        <row r="2200">
          <cell r="C2200" t="str">
            <v>FURO EM CONCRETO DIÂMETRO 3/8" - PROFUNDIDADE 15CM</v>
          </cell>
          <cell r="D2200" t="str">
            <v>CM</v>
          </cell>
        </row>
        <row r="2201">
          <cell r="C2201" t="str">
            <v>FURO EM CONCRETO DIÂMETRO 1/2" - PROFUNDIDADE 15CM</v>
          </cell>
          <cell r="D2201" t="str">
            <v>CM</v>
          </cell>
        </row>
        <row r="2202">
          <cell r="C2202" t="str">
            <v>FURO EM CONCRETO DIÂMETRO 5/8" - PROFUNDIDADE 15CM</v>
          </cell>
          <cell r="D2202" t="str">
            <v>CM</v>
          </cell>
        </row>
        <row r="2203">
          <cell r="C2203" t="str">
            <v>FURO EM CONCRETO DIÂMETRO 3/4" - PROFUNDIDADE 15CM</v>
          </cell>
          <cell r="D2203" t="str">
            <v>CM</v>
          </cell>
        </row>
        <row r="2204">
          <cell r="C2204" t="str">
            <v>FURO EM CONCRETO DIÂMETRO 1" - PROFUNDIDADE 15CM</v>
          </cell>
          <cell r="D2204" t="str">
            <v>CM</v>
          </cell>
        </row>
        <row r="2205">
          <cell r="C2205" t="str">
            <v>FURO EM CONCRETO DIÂMETRO 1.1/4" - PROFUNDIDADE 15CM</v>
          </cell>
          <cell r="D2205" t="str">
            <v>CM</v>
          </cell>
        </row>
        <row r="2206">
          <cell r="C2206" t="str">
            <v>FURO EM CONCRETO ARMADO DIÂMETRO 1.1/2" - PROFUNDIDADE 15CM</v>
          </cell>
          <cell r="D2206" t="str">
            <v>CM</v>
          </cell>
        </row>
        <row r="2207">
          <cell r="C2207" t="str">
            <v>FURO EM CONCRETO ARMADO DIÂMETRO 2" - PROFUNDIDADE 15CM</v>
          </cell>
          <cell r="D2207" t="str">
            <v>CM</v>
          </cell>
        </row>
        <row r="2208">
          <cell r="C2208" t="str">
            <v>FURO EM CONCRETO ARMADO DIÂMETRO 3" - PROFUNDIDADE 15CM</v>
          </cell>
          <cell r="D2208" t="str">
            <v>CM</v>
          </cell>
        </row>
        <row r="2209">
          <cell r="C2209" t="str">
            <v>FURO EM CONCRETO ARMADO DIÂMETRO 4" - PROFUNDIDADE 15CM</v>
          </cell>
          <cell r="D2209" t="str">
            <v>CM</v>
          </cell>
        </row>
        <row r="2210">
          <cell r="C2210" t="str">
            <v>FURO EM CONCRETO ARMADO DIÂMETRO 5" - PROFUNDIDADE 15CM</v>
          </cell>
          <cell r="D2210" t="str">
            <v>CM</v>
          </cell>
        </row>
        <row r="2211">
          <cell r="C2211" t="str">
            <v>FURO EM CONCRETO ARMADO DIÂMETRO 6" - PROFUNDIDADE 15CM</v>
          </cell>
          <cell r="D2211" t="str">
            <v>CM</v>
          </cell>
        </row>
        <row r="2212">
          <cell r="C2212" t="str">
            <v>FURO EM CONCRETO ARMADO DIÂMETRO 8" - PROFUNDIDADE 15CM</v>
          </cell>
          <cell r="D2212" t="str">
            <v>CM</v>
          </cell>
        </row>
        <row r="2213">
          <cell r="C2213" t="str">
            <v>BALDE PARA SINALIZAÇÃO VERMELHO (SEM SOQUETE-SEM LÂMPADA)</v>
          </cell>
          <cell r="D2213" t="str">
            <v>Un</v>
          </cell>
        </row>
        <row r="2214">
          <cell r="C2214" t="str">
            <v>TELA TAPUME - EM POLIETILENO ESTIRADO P/ DEMARCAÇÃO DE OBRA - COR LARANJA</v>
          </cell>
          <cell r="D2214" t="str">
            <v>M2</v>
          </cell>
        </row>
        <row r="2215">
          <cell r="C2215" t="str">
            <v>DEFENSA METÁLICA SEMI-MALEÁVEL SIMPLES</v>
          </cell>
          <cell r="D2215" t="str">
            <v>M</v>
          </cell>
        </row>
        <row r="2216">
          <cell r="C2216" t="str">
            <v>POSTO DE CONSUMO DE O2 OU AR OU VÁCUO OU N2O</v>
          </cell>
          <cell r="D2216" t="str">
            <v>Un</v>
          </cell>
        </row>
        <row r="2217">
          <cell r="C2217" t="str">
            <v>ESTAÇÃO DE CHAMADA DE ENFERMEIRA                          .</v>
          </cell>
          <cell r="D2217" t="str">
            <v>Un</v>
          </cell>
        </row>
        <row r="2218">
          <cell r="C2218" t="str">
            <v>PAINEL DE ALARME PARA O2 OU AR OU VÁCUO OU N2O</v>
          </cell>
          <cell r="D2218" t="str">
            <v>Un</v>
          </cell>
        </row>
        <row r="2219">
          <cell r="C2219" t="str">
            <v>CONTROLE TECNOLÓGICO EM CONCRETO: VERIFICAÇÃO DA DOSAGEM (DOS.PRE.INF-REP.LAB-MED.AB.MOLD.CORP.PROV.ENS.ID=3,7,28DIA)</v>
          </cell>
          <cell r="D2219" t="str">
            <v>Un</v>
          </cell>
        </row>
        <row r="2220">
          <cell r="C2220" t="str">
            <v>CONTROLE TECNOLÓGICO EM CONCRETO - RUPTURA DE CORPOS DE PROVA - MOLDADOS PELO LABORATÓRIO</v>
          </cell>
          <cell r="D2220" t="str">
            <v>Un</v>
          </cell>
        </row>
        <row r="2221">
          <cell r="C2221" t="str">
            <v>CONTROLE TECNOLÓGICO EM AÇO - VERIFICAÇÃO DE BITOLAS</v>
          </cell>
          <cell r="D2221" t="str">
            <v>Un</v>
          </cell>
        </row>
        <row r="2222">
          <cell r="C2222" t="str">
            <v>CONTROLE TECNOLÓGICO EM AÇO - TRAÇÃO EM BARRAS</v>
          </cell>
          <cell r="D2222" t="str">
            <v>Un</v>
          </cell>
        </row>
        <row r="2223">
          <cell r="C2223" t="str">
            <v>CONTROLE TECNOLÓGICO EM AÇO - DOBRAMENTO EM BARRAS</v>
          </cell>
          <cell r="D2223" t="str">
            <v>Un</v>
          </cell>
        </row>
        <row r="2224">
          <cell r="C2224" t="str">
            <v>CONTROLE TECNOLÓGICO DE MATERIAIS: TRANSPORTE DE MOLDES DE CORPOS DE PROVA/OUTROS MATERIAIS (LAB P/OBRA E OBRA P/LAB)</v>
          </cell>
          <cell r="D2224" t="str">
            <v>Viagem</v>
          </cell>
        </row>
        <row r="2225">
          <cell r="C2225" t="str">
            <v>CONTROLE TECNOLÓGICO EM CONCRETO: ENSAIO DE ESCLEROMETRIA EM 10 PONT/REG. C/16 TIROS POR PT.(10 PTS) C/MAT,MO,MOB,REL</v>
          </cell>
          <cell r="D2225" t="str">
            <v>Ensaio</v>
          </cell>
        </row>
        <row r="2226">
          <cell r="C2226" t="str">
            <v>CONTROLE TECNOLÓGICO EM CONCRETO: MOLDADOR DOS CORPOS DE PROVA PARA PERÍODO DE 4 HORAS (PERÍODO)</v>
          </cell>
          <cell r="D2226" t="str">
            <v>Período</v>
          </cell>
        </row>
        <row r="2227">
          <cell r="C2227" t="str">
            <v>ENSAIO DE ISOLAÇÃO DE CABO DE MÉDIA TENSÃO</v>
          </cell>
          <cell r="D2227" t="str">
            <v>Un</v>
          </cell>
        </row>
        <row r="2228">
          <cell r="C2228" t="str">
            <v>ENSAIO DE ISOLAÇÃO DE TRANFORMADOR DE POTÊNCIA</v>
          </cell>
          <cell r="D2228" t="str">
            <v>Un</v>
          </cell>
        </row>
        <row r="2229">
          <cell r="C2229" t="str">
            <v>ENSAIO DE RELAÇÃO DE TRANSFORMAÇÃO EM TRANSFORMADOR DE POTÊNCIA</v>
          </cell>
          <cell r="D2229" t="str">
            <v>Un</v>
          </cell>
        </row>
        <row r="2230">
          <cell r="C2230" t="str">
            <v>ENSAIO DE RESISTÊNCIA DE ISOLAÇÃO DE CHAVE SECCIONADORA CLASSE 15KV</v>
          </cell>
          <cell r="D2230" t="str">
            <v>Un</v>
          </cell>
        </row>
        <row r="2231">
          <cell r="C2231" t="str">
            <v>PARAMETRIZAÇÃO DO RELÊ DE PROTEÇÃO INDIRETA DE DISJUNTOR EM MÉDIA TENSÃO</v>
          </cell>
          <cell r="D2231" t="str">
            <v>Un</v>
          </cell>
        </row>
        <row r="2232">
          <cell r="C2232" t="str">
            <v>SOLVENTES E PRODUTOS QUÍMICOS</v>
          </cell>
          <cell r="D2232">
            <v>0</v>
          </cell>
        </row>
        <row r="2233">
          <cell r="C2233" t="str">
            <v>ACETILENO INCLUSIVE ACETONAGEM</v>
          </cell>
          <cell r="D2233" t="str">
            <v>Kg</v>
          </cell>
        </row>
        <row r="2234">
          <cell r="C2234" t="str">
            <v>ÁCIDO MURIÁTICO (CLORÍDRICO) - SEM A BOMBONA</v>
          </cell>
          <cell r="D2234" t="str">
            <v>L</v>
          </cell>
        </row>
        <row r="2235">
          <cell r="C2235" t="str">
            <v>AGUARRAZ - MINERAL</v>
          </cell>
          <cell r="D2235" t="str">
            <v>L</v>
          </cell>
        </row>
        <row r="2236">
          <cell r="C2236" t="str">
            <v>OXIGÊNIO (SOMENTE A CARGA)</v>
          </cell>
          <cell r="D2236" t="str">
            <v>M3</v>
          </cell>
        </row>
        <row r="2237">
          <cell r="C2237" t="str">
            <v>SOLVENTE PARA MATERIAIS BASE EPÓXI</v>
          </cell>
          <cell r="D2237" t="str">
            <v>L</v>
          </cell>
        </row>
        <row r="2238">
          <cell r="C2238" t="str">
            <v>PERCLOROETILENO (FLUIDO DE LIMPEZA A SECO E  DESENGRAXE DE METAIS)</v>
          </cell>
          <cell r="D2238" t="str">
            <v>L</v>
          </cell>
        </row>
        <row r="2239">
          <cell r="C2239" t="str">
            <v>EQUIPAMENTOS</v>
          </cell>
          <cell r="D2239">
            <v>0</v>
          </cell>
        </row>
        <row r="2240">
          <cell r="C2240" t="str">
            <v>BETONEIRA 400 LITROS</v>
          </cell>
          <cell r="D2240" t="str">
            <v>H</v>
          </cell>
        </row>
        <row r="2241">
          <cell r="C2241" t="str">
            <v>CAMINHÃO BASCULANTE - 10 M3</v>
          </cell>
          <cell r="D2241" t="str">
            <v>H</v>
          </cell>
        </row>
        <row r="2242">
          <cell r="C2242" t="str">
            <v>CAMINHÃO COM CARROCERIA DE MADEIRA COMP. 4,20 M</v>
          </cell>
          <cell r="D2242" t="str">
            <v>H</v>
          </cell>
        </row>
        <row r="2243">
          <cell r="C2243" t="str">
            <v>CAMINHÃO ESPARGIDOR- TANQUE 6000 L.</v>
          </cell>
          <cell r="D2243" t="str">
            <v>H</v>
          </cell>
        </row>
        <row r="2244">
          <cell r="C2244" t="str">
            <v>CAMINHÃO IRRIGADEIRA - 6000 L- BASCULANTE C/CABINE.</v>
          </cell>
          <cell r="D2244" t="str">
            <v>H</v>
          </cell>
        </row>
        <row r="2245">
          <cell r="C2245" t="str">
            <v>PÁ CARREGADEIRA DE PNEUS - 1,80 M3</v>
          </cell>
          <cell r="D2245" t="str">
            <v>H</v>
          </cell>
        </row>
        <row r="2246">
          <cell r="C2246" t="str">
            <v>CAMINHÃO TRATOR COM SEMI REBOQUE PLANO CARREGA TUDO</v>
          </cell>
          <cell r="D2246" t="str">
            <v>H</v>
          </cell>
        </row>
        <row r="2247">
          <cell r="C2247" t="str">
            <v>COMPRESSOR PORTÁTIL - 295 PCM ( COM DIESEL E OPERADOR )</v>
          </cell>
          <cell r="D2247" t="str">
            <v>H</v>
          </cell>
        </row>
        <row r="2248">
          <cell r="C2248" t="str">
            <v>GRADE ARADORA DE 18 DISCOS</v>
          </cell>
          <cell r="D2248" t="str">
            <v>H</v>
          </cell>
        </row>
        <row r="2249">
          <cell r="C2249" t="str">
            <v>GUINDASTE DE LANÇA FIXA SOBRE ESTEIRAS - 12 T</v>
          </cell>
          <cell r="D2249" t="str">
            <v>H</v>
          </cell>
        </row>
        <row r="2250">
          <cell r="C2250" t="str">
            <v>MOTONIVELADORA - 125 HP</v>
          </cell>
          <cell r="D2250" t="str">
            <v>H</v>
          </cell>
        </row>
        <row r="2251">
          <cell r="C2251" t="str">
            <v>MARTELETE ROMPEDOR PNEUMÁTICO</v>
          </cell>
          <cell r="D2251" t="str">
            <v>H</v>
          </cell>
        </row>
        <row r="2252">
          <cell r="C2252" t="str">
            <v>RETROESCAVADEIRA - CAP. CAÇAMBA FRONTAL 0,76 M3</v>
          </cell>
          <cell r="D2252" t="str">
            <v>H</v>
          </cell>
        </row>
        <row r="2253">
          <cell r="C2253" t="str">
            <v>ROLO COMPACTADOR VIBRATÓRIO DE UM CILINDRO 7 TON.</v>
          </cell>
          <cell r="D2253" t="str">
            <v>H</v>
          </cell>
        </row>
        <row r="2254">
          <cell r="C2254" t="str">
            <v>ROLO COMPACTADOR VIBRATÓRIO DE UM CILINDRO PÉ DE CARNEIRO 7,5 TON</v>
          </cell>
          <cell r="D2254" t="str">
            <v>H</v>
          </cell>
        </row>
        <row r="2255">
          <cell r="C2255" t="str">
            <v>TRATOR DE TRAÇÃO AGRÍCOLA</v>
          </cell>
          <cell r="D2255" t="str">
            <v>H</v>
          </cell>
        </row>
        <row r="2256">
          <cell r="C2256" t="str">
            <v>TRATOR DE ESTEIRA - 9 TON.</v>
          </cell>
          <cell r="D2256" t="str">
            <v>H</v>
          </cell>
        </row>
        <row r="2257">
          <cell r="C2257" t="str">
            <v>CAMINHÃO BASCULANTE - 4 M3</v>
          </cell>
          <cell r="D2257" t="str">
            <v>H</v>
          </cell>
        </row>
        <row r="2258">
          <cell r="C2258" t="str">
            <v>BATE ESTACA MARTELO - 40 T</v>
          </cell>
          <cell r="D2258" t="str">
            <v>H</v>
          </cell>
        </row>
        <row r="2259">
          <cell r="C2259" t="str">
            <v>BATE ESTACA MARTELO - 80 T</v>
          </cell>
          <cell r="D2259" t="str">
            <v>H</v>
          </cell>
        </row>
        <row r="2260">
          <cell r="C2260" t="str">
            <v>BATE ESTACAS ( COMPLEMENTO 22B )</v>
          </cell>
          <cell r="D2260" t="str">
            <v>H</v>
          </cell>
        </row>
        <row r="2261">
          <cell r="C2261" t="str">
            <v>BETONEIRA 150 LITROS</v>
          </cell>
          <cell r="D2261" t="str">
            <v>H</v>
          </cell>
        </row>
        <row r="2262">
          <cell r="C2262" t="str">
            <v>BOMBA DE ARGAMASSA CAP. 30 A 120 L/MIN</v>
          </cell>
          <cell r="D2262" t="str">
            <v>H</v>
          </cell>
        </row>
        <row r="2263">
          <cell r="C2263" t="str">
            <v>BOMBA PARA CONCRETO - 70 M3/H</v>
          </cell>
          <cell r="D2263" t="str">
            <v>H</v>
          </cell>
        </row>
        <row r="2264">
          <cell r="C2264" t="str">
            <v>BOMBA PARA INJEÇAO DE NATA  DE CIMENTO 20 A 40 L/MIN.</v>
          </cell>
          <cell r="D2264" t="str">
            <v>H</v>
          </cell>
        </row>
        <row r="2265">
          <cell r="C2265" t="str">
            <v>BOMBA SUBMERSÍVEL DE DRENAGEM 1,4KW 2HP</v>
          </cell>
          <cell r="D2265" t="str">
            <v>H</v>
          </cell>
        </row>
        <row r="2266">
          <cell r="C2266" t="str">
            <v>BOMBA SUBMERSÍVEL DE DRENAGEM 5 HP</v>
          </cell>
          <cell r="D2266" t="str">
            <v>H</v>
          </cell>
        </row>
        <row r="2267">
          <cell r="C2267" t="str">
            <v>BOMBA SUBMERSÍVEL PARA ESGOTO 20 HP</v>
          </cell>
          <cell r="D2267" t="str">
            <v>H</v>
          </cell>
        </row>
        <row r="2268">
          <cell r="C2268" t="str">
            <v>BOMBA SUBMERSÍVEL PARA ESGOTO 88 HP</v>
          </cell>
          <cell r="D2268" t="str">
            <v>H</v>
          </cell>
        </row>
        <row r="2269">
          <cell r="C2269" t="str">
            <v>CAMINHÃO CARGA SECA CAPACIDADE  8 TON.</v>
          </cell>
          <cell r="D2269" t="str">
            <v>H</v>
          </cell>
        </row>
        <row r="2270">
          <cell r="C2270" t="str">
            <v>CAMINHÃO CARGA SECA CAP. 8 TON COM GUINDASTE CAP. 3TON/3M</v>
          </cell>
          <cell r="D2270" t="str">
            <v>H</v>
          </cell>
        </row>
        <row r="2271">
          <cell r="C2271" t="str">
            <v>CAMINHÃO FORA DE ESTRADA CAP. 16 M3 / 27 TON.</v>
          </cell>
          <cell r="D2271" t="str">
            <v>H</v>
          </cell>
        </row>
        <row r="2272">
          <cell r="C2272" t="str">
            <v>CARRO POPULAR</v>
          </cell>
          <cell r="D2272" t="str">
            <v>H</v>
          </cell>
        </row>
        <row r="2273">
          <cell r="C2273" t="str">
            <v>COMPACTADOR MANUAL DE PLACA VIBRATÓRIA REVERSÍVEL 282 KG</v>
          </cell>
          <cell r="D2273" t="str">
            <v>H</v>
          </cell>
        </row>
        <row r="2274">
          <cell r="C2274" t="str">
            <v>COMPRESSOR ESTACIONÁRIO - 750 PCM ( COM DIESEL E OPERADOR )</v>
          </cell>
          <cell r="D2274" t="str">
            <v>H</v>
          </cell>
        </row>
        <row r="2275">
          <cell r="C2275" t="str">
            <v>COMPRESSOR PORTÁTIL - 400 PCM ( COM DIESEL E OPERADOR )</v>
          </cell>
          <cell r="D2275" t="str">
            <v>H</v>
          </cell>
        </row>
        <row r="2276">
          <cell r="C2276" t="str">
            <v>COMPRESSOR PORTÁTIL - 762 PCM ( COM DIESEL E OPERADOR )</v>
          </cell>
          <cell r="D2276" t="str">
            <v>H</v>
          </cell>
        </row>
        <row r="2277">
          <cell r="C2277" t="str">
            <v>CONJUNTO OXI-ACETILENO PARA SOLDA E CORTE</v>
          </cell>
          <cell r="D2277" t="str">
            <v>H</v>
          </cell>
        </row>
        <row r="2278">
          <cell r="C2278" t="str">
            <v xml:space="preserve">CORTADORA DE CONCR.DE FIO DIAM.(ROLO 18 M) C/ UNID. HIDRÁULICA </v>
          </cell>
          <cell r="D2278" t="str">
            <v>H</v>
          </cell>
        </row>
        <row r="2279">
          <cell r="C2279" t="str">
            <v>EQUIPAMENTO PARA TRANSPORTE HORIZONTAL DENTRO DE TUNNEL LINER</v>
          </cell>
          <cell r="D2279" t="str">
            <v>H</v>
          </cell>
        </row>
        <row r="2280">
          <cell r="C2280" t="str">
            <v>ESCAVADEIRA DE LANÇA FIXA - 0,66 M3</v>
          </cell>
          <cell r="D2280" t="str">
            <v>H</v>
          </cell>
        </row>
        <row r="2281">
          <cell r="C2281" t="str">
            <v>ESCAVADEIRA HIDRÁULICA SOBRE ESTEIRAS CAP. 1,50 M3</v>
          </cell>
          <cell r="D2281" t="str">
            <v>H</v>
          </cell>
        </row>
        <row r="2282">
          <cell r="C2282" t="str">
            <v>ESTAÇÃO TOTAL TC 1101</v>
          </cell>
          <cell r="D2282" t="str">
            <v>H</v>
          </cell>
        </row>
        <row r="2283">
          <cell r="C2283" t="str">
            <v>ESTAÇÃO TOTAL TC 1103</v>
          </cell>
          <cell r="D2283" t="str">
            <v>H</v>
          </cell>
        </row>
        <row r="2284">
          <cell r="C2284" t="str">
            <v>ESTAÇÃO TOTAL TC 705</v>
          </cell>
          <cell r="D2284" t="str">
            <v>H</v>
          </cell>
        </row>
        <row r="2285">
          <cell r="C2285" t="str">
            <v>FRESADORA DE PAVIMENTOS A FRIO LARG . FRES. 1.000  MM</v>
          </cell>
          <cell r="D2285" t="str">
            <v>H</v>
          </cell>
        </row>
        <row r="2286">
          <cell r="C2286" t="str">
            <v>FURADEIRA ELÉTRICA MANUAL</v>
          </cell>
          <cell r="D2286" t="str">
            <v>H</v>
          </cell>
        </row>
        <row r="2287">
          <cell r="C2287" t="str">
            <v>GRUPO GERADOR 170KVA</v>
          </cell>
          <cell r="D2287" t="str">
            <v>H</v>
          </cell>
        </row>
        <row r="2288">
          <cell r="C2288" t="str">
            <v>GRUPO GERADOR 260KVA</v>
          </cell>
          <cell r="D2288" t="str">
            <v>H</v>
          </cell>
        </row>
        <row r="2289">
          <cell r="C2289" t="str">
            <v>GRUPO GERADOR 360KVA</v>
          </cell>
          <cell r="D2289" t="str">
            <v>H</v>
          </cell>
        </row>
        <row r="2290">
          <cell r="C2290" t="str">
            <v>GRUPO GERADOR 81KVA</v>
          </cell>
          <cell r="D2290" t="str">
            <v>H</v>
          </cell>
        </row>
        <row r="2291">
          <cell r="C2291" t="str">
            <v>GUINCHO DE COLUNA COM MOTO FREIO - 400 KG</v>
          </cell>
          <cell r="D2291" t="str">
            <v>H</v>
          </cell>
        </row>
        <row r="2292">
          <cell r="C2292" t="str">
            <v>GUINDASTE HIDRÁULICO SOBRE PNEUS - 20/25 T</v>
          </cell>
          <cell r="D2292" t="str">
            <v>H</v>
          </cell>
        </row>
        <row r="2293">
          <cell r="C2293" t="str">
            <v>GUINDASTE SOBRE PNEUS COM LANÇA TELESCÓPICA CAP 125 TON.</v>
          </cell>
          <cell r="D2293" t="str">
            <v>H</v>
          </cell>
        </row>
        <row r="2294">
          <cell r="C2294" t="str">
            <v>GUINDASTE HIDRÁULICO CAP. 60 TON. COM LANÇA TELESCÓPICA DE 42 M</v>
          </cell>
          <cell r="D2294" t="str">
            <v>H</v>
          </cell>
        </row>
        <row r="2295">
          <cell r="C2295" t="str">
            <v>LAVADORA JATO D'AGUA DE ALTA PRESSAO</v>
          </cell>
          <cell r="D2295" t="str">
            <v>H</v>
          </cell>
        </row>
        <row r="2296">
          <cell r="C2296" t="str">
            <v>LIXADEIRA PARA CONCRETO</v>
          </cell>
          <cell r="D2296" t="str">
            <v>H</v>
          </cell>
        </row>
        <row r="2297">
          <cell r="C2297" t="str">
            <v>MÁQUINA DE PROJEÇÃO DE CONCRETO 22  M3/H ( SECA) E 17 M3/H ( ÚMIDA )</v>
          </cell>
          <cell r="D2297" t="str">
            <v>H</v>
          </cell>
        </row>
        <row r="2298">
          <cell r="C2298" t="str">
            <v>MÁQUINA DE PROJEÇÃO DE CONCRETO CAP. 3 M3/H</v>
          </cell>
          <cell r="D2298" t="str">
            <v>H</v>
          </cell>
        </row>
        <row r="2299">
          <cell r="C2299" t="str">
            <v>MÁQUINA DE PROJEÇÃO DE CONCRETO CAP. 8 M3/H</v>
          </cell>
          <cell r="D2299" t="str">
            <v>H</v>
          </cell>
        </row>
        <row r="2300">
          <cell r="C2300" t="str">
            <v>MÁQUINA DE SOLDA-RETIFICADOR 500A</v>
          </cell>
          <cell r="D2300" t="str">
            <v>H</v>
          </cell>
        </row>
        <row r="2301">
          <cell r="C2301" t="str">
            <v>MÁQUINA PARA JATEAMENTO - CAP. 350KG DE ABRASIVO</v>
          </cell>
          <cell r="D2301" t="str">
            <v>H</v>
          </cell>
        </row>
        <row r="2302">
          <cell r="C2302" t="str">
            <v xml:space="preserve">MARTELO PERFURADOR  ROMPEDOR 1,5 KW </v>
          </cell>
          <cell r="D2302" t="str">
            <v>H</v>
          </cell>
        </row>
        <row r="2303">
          <cell r="C2303" t="str">
            <v>BATE-ESTACAS HIDRÁUL.P/ INSTAL. DE DEFENSAS VIÁRIAS-S/CAMINHÃO</v>
          </cell>
          <cell r="D2303" t="str">
            <v>H</v>
          </cell>
        </row>
        <row r="2304">
          <cell r="C2304" t="str">
            <v>MINI PERFURATRIZ ROTATIVA HIDRÁULICA S/ ESTEIRAS 200MM</v>
          </cell>
          <cell r="D2304" t="str">
            <v>H</v>
          </cell>
        </row>
        <row r="2305">
          <cell r="C2305" t="str">
            <v>CARREGADEIRA COMPACTA 59 HP (POT. BRUTA) CARGA OPERACIONAL 794 KG</v>
          </cell>
          <cell r="D2305" t="str">
            <v>H</v>
          </cell>
        </row>
        <row r="2306">
          <cell r="C2306" t="str">
            <v>MINIESCAVADEIRA</v>
          </cell>
          <cell r="D2306" t="str">
            <v>H</v>
          </cell>
        </row>
        <row r="2307">
          <cell r="C2307" t="str">
            <v>MISTURADOR DE ARGAMASSA</v>
          </cell>
          <cell r="D2307" t="str">
            <v>H</v>
          </cell>
        </row>
        <row r="2308">
          <cell r="C2308" t="str">
            <v>NÍVEL COM PRECISÃO DE 0,3 MM/KM</v>
          </cell>
          <cell r="D2308" t="str">
            <v>H</v>
          </cell>
        </row>
        <row r="2309">
          <cell r="C2309" t="str">
            <v>NÍVEL COM PRECISÃO DE 0,7 MM/KM</v>
          </cell>
          <cell r="D2309" t="str">
            <v>H</v>
          </cell>
        </row>
        <row r="2310">
          <cell r="C2310" t="str">
            <v>NÍVEL TIPO NA728, PRECISÃO 1,5MM/ KM</v>
          </cell>
          <cell r="D2310" t="str">
            <v>H</v>
          </cell>
        </row>
        <row r="2311">
          <cell r="C2311" t="str">
            <v>PÁ CARREGADEIRA DE PNEUS  - 3,3 M3</v>
          </cell>
          <cell r="D2311" t="str">
            <v>H</v>
          </cell>
        </row>
        <row r="2312">
          <cell r="C2312" t="str">
            <v>MOTONIVELADORA</v>
          </cell>
          <cell r="D2312" t="str">
            <v>H</v>
          </cell>
        </row>
        <row r="2313">
          <cell r="C2313" t="str">
            <v>PERFURATRIZ ROTATIVA HIDRÁULICA S/ ESTEIRAS  146 HP</v>
          </cell>
          <cell r="D2313" t="str">
            <v>H</v>
          </cell>
        </row>
        <row r="2314">
          <cell r="C2314" t="str">
            <v>PERUA KOMBI</v>
          </cell>
          <cell r="D2314" t="str">
            <v>H</v>
          </cell>
        </row>
        <row r="2315">
          <cell r="C2315" t="str">
            <v>PULVERIZADOR TIPO COSTAL</v>
          </cell>
          <cell r="D2315" t="str">
            <v>H</v>
          </cell>
        </row>
        <row r="2316">
          <cell r="C2316" t="str">
            <v>RÉGUA VIBRATÓRIA DUPLA PARA  CONCRETO (ALUMÍNIO)</v>
          </cell>
          <cell r="D2316" t="str">
            <v>H</v>
          </cell>
        </row>
        <row r="2317">
          <cell r="C2317" t="str">
            <v>ROLO COMPACTADOR VIBRAT. LISO-MANUAL  1600.</v>
          </cell>
          <cell r="D2317" t="str">
            <v>H</v>
          </cell>
        </row>
        <row r="2318">
          <cell r="C2318" t="str">
            <v>ROLO COMPACTADOR  PÉ DE CARNEIRO DE UM CIL. 12,2 TON</v>
          </cell>
          <cell r="D2318" t="str">
            <v>H</v>
          </cell>
        </row>
        <row r="2319">
          <cell r="C2319" t="str">
            <v>ROLO COMPACTADOR DE PNEUS - 21,3 TON</v>
          </cell>
          <cell r="D2319" t="str">
            <v>H</v>
          </cell>
        </row>
        <row r="2320">
          <cell r="C2320" t="str">
            <v>ROLO COMPACTADOR DE PNEUS -27 TON</v>
          </cell>
          <cell r="D2320" t="str">
            <v>H</v>
          </cell>
        </row>
        <row r="2321">
          <cell r="C2321" t="str">
            <v>ROLO COMPACTADOR VIBRATÓRIO LISO - 4 T</v>
          </cell>
          <cell r="D2321" t="str">
            <v>H</v>
          </cell>
        </row>
        <row r="2322">
          <cell r="C2322" t="str">
            <v>ROMPEDOR</v>
          </cell>
          <cell r="D2322" t="str">
            <v>H</v>
          </cell>
        </row>
        <row r="2323">
          <cell r="C2323" t="str">
            <v>SERRA CIRCULAR - 7.1/4"</v>
          </cell>
          <cell r="D2323" t="str">
            <v>H</v>
          </cell>
        </row>
        <row r="2324">
          <cell r="C2324" t="str">
            <v>SERRA CIRCULAR PARA CORTE DE CONCRETO ( S/ DISCO ) PROF. 13CM</v>
          </cell>
          <cell r="D2324" t="str">
            <v>H</v>
          </cell>
        </row>
        <row r="2325">
          <cell r="C2325" t="str">
            <v xml:space="preserve">SONDA HIDRAULICA </v>
          </cell>
          <cell r="D2325" t="str">
            <v>H</v>
          </cell>
        </row>
        <row r="2326">
          <cell r="C2326" t="str">
            <v>TANQUE PARA INJEÇÃO DE RESINAS, NATAS E ARGAMASSAS</v>
          </cell>
          <cell r="D2326" t="str">
            <v>H</v>
          </cell>
        </row>
        <row r="2327">
          <cell r="C2327" t="str">
            <v>TEODOLITO COM PRECISÃO DE 10 SEGUNDOS</v>
          </cell>
          <cell r="D2327" t="str">
            <v>H</v>
          </cell>
        </row>
        <row r="2328">
          <cell r="C2328" t="str">
            <v>TRATOR DE ESTEIRAS -16 TON.</v>
          </cell>
          <cell r="D2328" t="str">
            <v>H</v>
          </cell>
        </row>
        <row r="2329">
          <cell r="C2329" t="str">
            <v>USINA DE ASFALTO FIXA CONTRA-FLUXO 60/80 T/H</v>
          </cell>
          <cell r="D2329" t="str">
            <v>H</v>
          </cell>
        </row>
        <row r="2330">
          <cell r="C2330" t="str">
            <v>USINA DE SOLOS PRÉ-MISTURADOS A FRIO CAP. 350/600 TON</v>
          </cell>
          <cell r="D2330" t="str">
            <v>H</v>
          </cell>
        </row>
        <row r="2331">
          <cell r="C2331" t="str">
            <v>VASSOURA MECÂNICA - VARRIMENTO 2,66 M</v>
          </cell>
          <cell r="D2331" t="str">
            <v>H</v>
          </cell>
        </row>
        <row r="2332">
          <cell r="C2332" t="str">
            <v>VEÍCULO / PASSAGEIROS - COR PRETA P/ REPRESENTAÇÃO.</v>
          </cell>
          <cell r="D2332" t="str">
            <v>H</v>
          </cell>
        </row>
        <row r="2333">
          <cell r="C2333" t="str">
            <v>EXAUSTOR ELÉTRICO 66 M3/H 250 MMCA</v>
          </cell>
          <cell r="D2333" t="str">
            <v>H</v>
          </cell>
        </row>
        <row r="2334">
          <cell r="C2334" t="str">
            <v>VIBROACABADORA  DE ASFALTO SOBRE ESTEIRA CAP. 300 TON/H</v>
          </cell>
          <cell r="D2334" t="str">
            <v>H</v>
          </cell>
        </row>
        <row r="2335">
          <cell r="C2335" t="str">
            <v>PERFURATRIZ MANUAL COM COLUNA E CONECTOR</v>
          </cell>
          <cell r="D2335" t="str">
            <v>H</v>
          </cell>
        </row>
        <row r="2336">
          <cell r="C2336" t="str">
            <v>CARRO POPULAR 50% EM OPERAÇÃO</v>
          </cell>
          <cell r="D2336" t="str">
            <v>H</v>
          </cell>
        </row>
        <row r="2337">
          <cell r="C2337" t="str">
            <v>PERUA KOMBI 50% EM OPERAÇÃO</v>
          </cell>
          <cell r="D2337" t="str">
            <v>H</v>
          </cell>
        </row>
        <row r="2338">
          <cell r="C2338" t="str">
            <v>ACABADORA DE SUPERFÍCIE 36" (SEM OPERADOR)</v>
          </cell>
          <cell r="D2338" t="str">
            <v>H</v>
          </cell>
        </row>
        <row r="2339">
          <cell r="C2339" t="str">
            <v>VIBRADOR DE IMERSÃO COM 5M DE MANGUEIRA COM MOTOR ELETRICO 2HP</v>
          </cell>
          <cell r="D2339" t="str">
            <v>H</v>
          </cell>
        </row>
        <row r="2340">
          <cell r="C2340" t="str">
            <v>MARTELETE ROTATIVO 0,8 KW</v>
          </cell>
          <cell r="D2340" t="str">
            <v>H</v>
          </cell>
        </row>
        <row r="2341">
          <cell r="C2341" t="str">
            <v>MARTELO ROTATIVO DEMOLIDOR 0,9 KW</v>
          </cell>
          <cell r="D2341" t="str">
            <v>H</v>
          </cell>
        </row>
        <row r="2342">
          <cell r="C2342" t="str">
            <v>CARRO POPULAR À DISPOSIÇÃO</v>
          </cell>
          <cell r="D2342" t="str">
            <v>H</v>
          </cell>
        </row>
        <row r="2343">
          <cell r="C2343" t="str">
            <v>PERUA KOMBI À DISPOSIÇÃO</v>
          </cell>
          <cell r="D2343" t="str">
            <v>H</v>
          </cell>
        </row>
        <row r="2344">
          <cell r="C2344" t="str">
            <v>POLIDORA DE PISO 2,5 CV (SEM OPERADOR)</v>
          </cell>
          <cell r="D2344" t="str">
            <v>H</v>
          </cell>
        </row>
        <row r="2345">
          <cell r="C2345" t="str">
            <v>MÁQUINA AIRLESS PARA PINTURA 250 BAR (COM OPERADOR)</v>
          </cell>
          <cell r="D2345" t="str">
            <v>H</v>
          </cell>
        </row>
        <row r="2346">
          <cell r="C2346" t="str">
            <v>SOQUETE VIBRATÓRIO</v>
          </cell>
          <cell r="D2346" t="str">
            <v>H</v>
          </cell>
        </row>
        <row r="2347">
          <cell r="C2347" t="str">
            <v>MOTOSERRA A GASOLINA DE PEQUENO PORTE, POTÊNCIA MÍN. 4 CV</v>
          </cell>
          <cell r="D2347" t="str">
            <v>H</v>
          </cell>
        </row>
        <row r="2348">
          <cell r="C2348" t="str">
            <v>VASSOURA MECÂNICA - REBOCADA MECANICAMENTE</v>
          </cell>
          <cell r="D2348" t="str">
            <v>H</v>
          </cell>
        </row>
        <row r="2349">
          <cell r="C2349" t="str">
            <v>CÂMARA NOVA DE PNEU R13 165 - PARA CARRO DE PASSEIO</v>
          </cell>
          <cell r="D2349" t="str">
            <v>Un</v>
          </cell>
        </row>
        <row r="2350">
          <cell r="C2350" t="str">
            <v>ELEVADOR DEFICIENTE FÍSICO - PERCURSO 3 M - 2 PARADAS 8 PASSAGEIROS - ACABAMENTO EM AÇO CARBONO - ELETROMECÂNICO</v>
          </cell>
          <cell r="D2350" t="str">
            <v>Un</v>
          </cell>
        </row>
        <row r="2351">
          <cell r="C2351" t="str">
            <v>ELEVADOR DEFICIENTE FÍSICO - PERCURSO 6 M  - 3 PARADAS 8 PASSAGEIROS - ACABAMENTO EM AÇO CARBONO - ELETROMECÂNICO</v>
          </cell>
          <cell r="D2351" t="str">
            <v>Un</v>
          </cell>
        </row>
        <row r="2352">
          <cell r="C2352" t="str">
            <v>ELEVADOR DEFICIENTE FÍSICO - PERCURSO 9 M - 4 PARADAS 8 PASSAGEIROS - ACABAMENTO EM AÇO CARBONO - ELETROMECÂNICO</v>
          </cell>
          <cell r="D2352" t="str">
            <v>Un</v>
          </cell>
        </row>
        <row r="2353">
          <cell r="C2353" t="str">
            <v>ELEVADOR DEFICIENTE FÍSICO - PERCURSO 12 M - 5 PARADAS 8 PASSAGEIROS - ACABAMENTO EM AÇO CARBONO - ELETROMECÂNICO</v>
          </cell>
          <cell r="D2353" t="str">
            <v>Un</v>
          </cell>
        </row>
        <row r="2354">
          <cell r="C2354" t="str">
            <v>ELEVADOR HIDRÁULICO - PERCURSO 6 M - 3 PARADAS 8 PASSAGEIROS -2 PORTAS OPOSTAS-ACABAMENTO EM AÇO CARBONO</v>
          </cell>
          <cell r="D2354" t="str">
            <v>Un</v>
          </cell>
        </row>
        <row r="2355">
          <cell r="C2355" t="str">
            <v>BROCA DE WIDIA D=  1/2" - COMPRIMENTO ÚTIL= 10 CM</v>
          </cell>
          <cell r="D2355" t="str">
            <v>Un</v>
          </cell>
        </row>
        <row r="2356">
          <cell r="C2356" t="str">
            <v>BROCA (COROA + CÁLICE) DENTADA DIAMANTADA - DIÂMETRO=20MM</v>
          </cell>
          <cell r="D2356" t="str">
            <v>Un</v>
          </cell>
        </row>
        <row r="2357">
          <cell r="C2357" t="str">
            <v>CONJUNTO MOTOR BOMBA 1/2 HP OU CV-20MCA-VAZÃO 1M3/H-TRIF.</v>
          </cell>
          <cell r="D2357" t="str">
            <v>Un</v>
          </cell>
        </row>
        <row r="2358">
          <cell r="C2358" t="str">
            <v>CONJUNTO MOTOR BOMBA 3/4 HP OU CV-22,3MCA-VAZÃO 3M3/H-TRIF.</v>
          </cell>
          <cell r="D2358" t="str">
            <v>Un</v>
          </cell>
        </row>
        <row r="2359">
          <cell r="C2359" t="str">
            <v>CONJUNTO MOTOR BOMBA 1 HP OU CV- 25,3MCA-VAZÃO 3M3/H-TRIF.</v>
          </cell>
          <cell r="D2359" t="str">
            <v>Un</v>
          </cell>
        </row>
        <row r="2360">
          <cell r="C2360" t="str">
            <v>CONJUNTO MOTOR BOMBA 2 HP OU CV- 33MCA-VAZÃO 6M3/H-TRIF.</v>
          </cell>
          <cell r="D2360" t="str">
            <v>Un</v>
          </cell>
        </row>
        <row r="2361">
          <cell r="C2361" t="str">
            <v>CONJUNTO MOTOR BOMBA 3 HP OU CV- 36,5MCA-VAZÃO 6M3/H-TRIF.</v>
          </cell>
          <cell r="D2361" t="str">
            <v>Un</v>
          </cell>
        </row>
        <row r="2362">
          <cell r="C2362" t="str">
            <v>CONJUNTO MOTOR BOMBA 4 HP OU CV- 45MCA -VAZÃO 6M3/H-TRIF.</v>
          </cell>
          <cell r="D2362" t="str">
            <v>Un</v>
          </cell>
        </row>
        <row r="2363">
          <cell r="C2363" t="str">
            <v>CONJUNTO MOTOR BOMBA 5 HP OU CV- 53MCA -VAZÃO 6M3/H-TRIF.</v>
          </cell>
          <cell r="D2363" t="str">
            <v>Un</v>
          </cell>
        </row>
        <row r="2364">
          <cell r="C2364" t="str">
            <v>CONJUNTO MOTOR-BOMBA 80M3/H, 20MCA, 7,5CV, 3500 RPM, 220/380V, TRIFÁSICO</v>
          </cell>
          <cell r="D2364" t="str">
            <v>Un</v>
          </cell>
        </row>
        <row r="2365">
          <cell r="C2365" t="str">
            <v>CONJUNTO MOTOR BOMBA 112M3/H, 20MCA, 10CV, 3500 RPM, 220/380V, TRIFÁSICO</v>
          </cell>
          <cell r="D2365" t="str">
            <v>Un</v>
          </cell>
        </row>
        <row r="2366">
          <cell r="C2366" t="str">
            <v>CONJUNTO MOTOR BOMBA 160M3/H, 20MCA, 15CV, 1750 RPM, 220/380V, TRIFÁSICO</v>
          </cell>
          <cell r="D2366" t="str">
            <v>Un</v>
          </cell>
        </row>
        <row r="2367">
          <cell r="C2367" t="str">
            <v>CONJUNTO MOTOR BOMBA 240M3/H, 20MCA, 20CV, 1750 RPM, 220/380V, TRIFÁSICO</v>
          </cell>
          <cell r="D2367" t="str">
            <v>Un</v>
          </cell>
        </row>
        <row r="2368">
          <cell r="C2368" t="str">
            <v>CONJUNTO MOTOR BOMBA 270M3/H, 20MCA, 25CV, 1750 RPM, 220/380V, TRIFÁSICO</v>
          </cell>
          <cell r="D2368" t="str">
            <v>Un</v>
          </cell>
        </row>
        <row r="2369">
          <cell r="C2369" t="str">
            <v>AUTOCLAVE - CAPACIDADE 54 LITROS (SEM ACESSÓRIOS)</v>
          </cell>
          <cell r="D2369" t="str">
            <v>Un</v>
          </cell>
        </row>
        <row r="2370">
          <cell r="C2370" t="str">
            <v>SERRA DIAMANTADA P/ CONCRETO/PISO - 450MM - C/ FURO DE 25MM</v>
          </cell>
          <cell r="D2370" t="str">
            <v>Un</v>
          </cell>
        </row>
        <row r="2371">
          <cell r="C2371" t="str">
            <v>BROCA OCA DE SONDAGEM COROA AX DIAMANTADA IMPREGNADA</v>
          </cell>
          <cell r="D2371" t="str">
            <v>Un</v>
          </cell>
        </row>
        <row r="2372">
          <cell r="C2372" t="str">
            <v>BROCA OCA DE SONDAGEM COROA BX DIAMANTADA IMPREGNADA</v>
          </cell>
          <cell r="D2372" t="str">
            <v>Un</v>
          </cell>
        </row>
        <row r="2373">
          <cell r="C2373" t="str">
            <v>BROCA OCA DE SONDAGEM COROA NX DIAMANTADA IMPREGNADA</v>
          </cell>
          <cell r="D2373" t="str">
            <v>Un</v>
          </cell>
        </row>
        <row r="2374">
          <cell r="C2374" t="str">
            <v>BROCA OCA DE SONDAGEM COROA HX DIAMANTADA IMPREGNADA</v>
          </cell>
          <cell r="D2374" t="str">
            <v>Un</v>
          </cell>
        </row>
        <row r="2375">
          <cell r="C2375" t="str">
            <v>FERRAMENTA DE CORTE - W.5 G/20 - WIRTGEN (CONJUNTO C/ 92 UN)</v>
          </cell>
          <cell r="D2375" t="str">
            <v>CJ</v>
          </cell>
        </row>
        <row r="2376">
          <cell r="C2376" t="str">
            <v>PORTA DENTES (BITS) HT 11 R - WIRTGEN (CONJUNTO C/ 80 UN)</v>
          </cell>
          <cell r="D2376" t="str">
            <v>CJ</v>
          </cell>
        </row>
        <row r="2377">
          <cell r="C2377" t="str">
            <v>ÁLCOOL COMBUSTÍVEL - PREÇO BOMBA</v>
          </cell>
          <cell r="D2377" t="str">
            <v>L</v>
          </cell>
        </row>
        <row r="2378">
          <cell r="C2378" t="str">
            <v>GASOLINA COMUM - PREÇO BOMBA</v>
          </cell>
          <cell r="D2378" t="str">
            <v>L</v>
          </cell>
        </row>
        <row r="2379">
          <cell r="C2379" t="str">
            <v>ÓLEO COMBUSTÍVEL BPF ( COM TAXA DE BOMBA )</v>
          </cell>
          <cell r="D2379" t="str">
            <v>L</v>
          </cell>
        </row>
        <row r="2380">
          <cell r="C2380" t="str">
            <v>ÓLEO DIESEL - COMUM - PREÇO BOMBA</v>
          </cell>
          <cell r="D2380" t="str">
            <v>L</v>
          </cell>
        </row>
        <row r="2381">
          <cell r="C2381" t="str">
            <v>ENERGIA ELÉTRICA</v>
          </cell>
          <cell r="D2381" t="str">
            <v>KWH</v>
          </cell>
        </row>
        <row r="2382">
          <cell r="C2382" t="str">
            <v>CONTAINER 2,00x3,00 M</v>
          </cell>
          <cell r="D2382" t="str">
            <v>Mês</v>
          </cell>
        </row>
        <row r="2383">
          <cell r="C2383" t="str">
            <v>HIDRÔMETRO</v>
          </cell>
          <cell r="D2383" t="str">
            <v>UN</v>
          </cell>
        </row>
        <row r="2384">
          <cell r="C2384" t="str">
            <v>MODULO VERBA</v>
          </cell>
          <cell r="D2384" t="str">
            <v>R$</v>
          </cell>
        </row>
      </sheetData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4"/>
  <sheetViews>
    <sheetView tabSelected="1" view="pageBreakPreview" zoomScale="145" zoomScaleNormal="115" zoomScaleSheetLayoutView="145" workbookViewId="0">
      <selection activeCell="C8" sqref="C8"/>
    </sheetView>
  </sheetViews>
  <sheetFormatPr defaultColWidth="8.7109375" defaultRowHeight="12.75" x14ac:dyDescent="0.25"/>
  <cols>
    <col min="1" max="1" width="12.5703125" style="2" customWidth="1"/>
    <col min="2" max="2" width="12.85546875" style="2" bestFit="1" customWidth="1"/>
    <col min="3" max="3" width="84.42578125" style="48" customWidth="1"/>
    <col min="4" max="4" width="10.85546875" style="2" customWidth="1"/>
    <col min="5" max="5" width="11.7109375" style="4" bestFit="1" customWidth="1"/>
    <col min="6" max="6" width="15" style="2" bestFit="1" customWidth="1"/>
    <col min="7" max="7" width="15" style="2" customWidth="1"/>
    <col min="8" max="8" width="22.7109375" style="2" bestFit="1" customWidth="1"/>
    <col min="9" max="9" width="14.28515625" style="2" bestFit="1" customWidth="1"/>
    <col min="10" max="16384" width="8.7109375" style="2"/>
  </cols>
  <sheetData>
    <row r="1" spans="1:8" ht="15" customHeight="1" x14ac:dyDescent="0.25">
      <c r="A1" s="215" t="s">
        <v>5</v>
      </c>
      <c r="B1" s="216"/>
      <c r="C1" s="216"/>
      <c r="D1" s="216"/>
      <c r="E1" s="216"/>
      <c r="F1" s="216"/>
      <c r="G1" s="216"/>
      <c r="H1" s="217"/>
    </row>
    <row r="2" spans="1:8" x14ac:dyDescent="0.25">
      <c r="A2" s="42" t="s">
        <v>14</v>
      </c>
      <c r="B2" s="43"/>
      <c r="C2" s="218" t="s">
        <v>373</v>
      </c>
      <c r="D2" s="218"/>
      <c r="E2" s="218"/>
      <c r="F2" s="218"/>
      <c r="G2" s="218"/>
      <c r="H2" s="219"/>
    </row>
    <row r="3" spans="1:8" x14ac:dyDescent="0.25">
      <c r="A3" s="42" t="s">
        <v>6</v>
      </c>
      <c r="B3" s="43"/>
      <c r="C3" s="114" t="s">
        <v>374</v>
      </c>
      <c r="D3" s="218" t="s">
        <v>8</v>
      </c>
      <c r="E3" s="218"/>
      <c r="F3" s="218"/>
      <c r="G3" s="218"/>
      <c r="H3" s="219"/>
    </row>
    <row r="4" spans="1:8" x14ac:dyDescent="0.25">
      <c r="A4" s="42" t="s">
        <v>7</v>
      </c>
      <c r="B4" s="43"/>
      <c r="C4" s="114" t="s">
        <v>389</v>
      </c>
      <c r="D4" s="218" t="s">
        <v>10</v>
      </c>
      <c r="E4" s="218"/>
      <c r="F4" s="222">
        <v>1.1305000000000001</v>
      </c>
      <c r="G4" s="222"/>
      <c r="H4" s="223"/>
    </row>
    <row r="5" spans="1:8" ht="12.6" customHeight="1" x14ac:dyDescent="0.25">
      <c r="A5" s="209" t="s">
        <v>9</v>
      </c>
      <c r="B5" s="41">
        <f>BDI!C22</f>
        <v>0.25009701567424636</v>
      </c>
      <c r="C5" s="112"/>
      <c r="D5" s="114" t="s">
        <v>11</v>
      </c>
      <c r="E5" s="113"/>
      <c r="F5" s="222">
        <v>0.70899999999999996</v>
      </c>
      <c r="G5" s="222"/>
      <c r="H5" s="223"/>
    </row>
    <row r="6" spans="1:8" x14ac:dyDescent="0.25">
      <c r="A6" s="5" t="s">
        <v>17</v>
      </c>
      <c r="B6" s="6" t="s">
        <v>18</v>
      </c>
      <c r="C6" s="7" t="s">
        <v>19</v>
      </c>
      <c r="D6" s="6" t="s">
        <v>20</v>
      </c>
      <c r="E6" s="6" t="s">
        <v>21</v>
      </c>
      <c r="F6" s="6" t="s">
        <v>360</v>
      </c>
      <c r="G6" s="6" t="s">
        <v>23</v>
      </c>
      <c r="H6" s="8" t="s">
        <v>22</v>
      </c>
    </row>
    <row r="7" spans="1:8" x14ac:dyDescent="0.25">
      <c r="A7" s="107">
        <v>1</v>
      </c>
      <c r="B7" s="108"/>
      <c r="C7" s="109" t="s">
        <v>159</v>
      </c>
      <c r="D7" s="110"/>
      <c r="E7" s="108"/>
      <c r="F7" s="108"/>
      <c r="G7" s="108"/>
      <c r="H7" s="111"/>
    </row>
    <row r="8" spans="1:8" x14ac:dyDescent="0.25">
      <c r="A8" s="89" t="s">
        <v>13</v>
      </c>
      <c r="B8" s="90"/>
      <c r="C8" s="93" t="s">
        <v>391</v>
      </c>
      <c r="D8" s="91"/>
      <c r="E8" s="90"/>
      <c r="F8" s="90"/>
      <c r="G8" s="90"/>
      <c r="H8" s="92"/>
    </row>
    <row r="9" spans="1:8" ht="25.5" x14ac:dyDescent="0.25">
      <c r="A9" s="44" t="s">
        <v>170</v>
      </c>
      <c r="B9" s="9">
        <v>97622</v>
      </c>
      <c r="C9" s="24" t="s">
        <v>390</v>
      </c>
      <c r="D9" s="45">
        <f>Quantitativos!H6</f>
        <v>21.619999999999997</v>
      </c>
      <c r="E9" s="9" t="s">
        <v>4</v>
      </c>
      <c r="F9" s="46">
        <v>49.66</v>
      </c>
      <c r="G9" s="46">
        <f>F9*(1+$B$5)</f>
        <v>62.079817798383068</v>
      </c>
      <c r="H9" s="47">
        <f>D9*G9</f>
        <v>1342.1656608010417</v>
      </c>
    </row>
    <row r="10" spans="1:8" ht="25.5" x14ac:dyDescent="0.25">
      <c r="A10" s="44" t="s">
        <v>171</v>
      </c>
      <c r="B10" s="9">
        <v>97626</v>
      </c>
      <c r="C10" s="24" t="s">
        <v>392</v>
      </c>
      <c r="D10" s="45">
        <f>Quantitativos!H11</f>
        <v>2.17</v>
      </c>
      <c r="E10" s="9" t="s">
        <v>4</v>
      </c>
      <c r="F10" s="46">
        <v>532</v>
      </c>
      <c r="G10" s="46">
        <f>F10*(1+$B$5)</f>
        <v>665.0516123386991</v>
      </c>
      <c r="H10" s="47">
        <f>D10*G10</f>
        <v>1443.1619987749771</v>
      </c>
    </row>
    <row r="11" spans="1:8" ht="25.5" x14ac:dyDescent="0.25">
      <c r="A11" s="44" t="s">
        <v>173</v>
      </c>
      <c r="B11" s="9">
        <v>97637</v>
      </c>
      <c r="C11" s="24" t="s">
        <v>394</v>
      </c>
      <c r="D11" s="45">
        <f>Quantitativos!H16</f>
        <v>193.26999999999998</v>
      </c>
      <c r="E11" s="9" t="s">
        <v>3</v>
      </c>
      <c r="F11" s="46">
        <v>2.41</v>
      </c>
      <c r="G11" s="46">
        <f>F11*(1+$B$5)</f>
        <v>3.0127338077749339</v>
      </c>
      <c r="H11" s="47">
        <f>D11*G11</f>
        <v>582.27106302866139</v>
      </c>
    </row>
    <row r="12" spans="1:8" x14ac:dyDescent="0.25">
      <c r="A12" s="44" t="s">
        <v>174</v>
      </c>
      <c r="B12" s="9">
        <v>100206</v>
      </c>
      <c r="C12" s="24" t="s">
        <v>397</v>
      </c>
      <c r="D12" s="45">
        <f>Quantitativos!H21</f>
        <v>3.57</v>
      </c>
      <c r="E12" s="9" t="s">
        <v>398</v>
      </c>
      <c r="F12" s="46">
        <v>939.09</v>
      </c>
      <c r="G12" s="46">
        <f>F12*(1+$B$5)</f>
        <v>1173.953606449528</v>
      </c>
      <c r="H12" s="47">
        <f>D12*G12</f>
        <v>4191.0143750248153</v>
      </c>
    </row>
    <row r="13" spans="1:8" x14ac:dyDescent="0.25">
      <c r="A13" s="89" t="s">
        <v>161</v>
      </c>
      <c r="B13" s="90"/>
      <c r="C13" s="93" t="s">
        <v>393</v>
      </c>
      <c r="D13" s="91"/>
      <c r="E13" s="90"/>
      <c r="F13" s="90"/>
      <c r="G13" s="90"/>
      <c r="H13" s="92"/>
    </row>
    <row r="14" spans="1:8" ht="25.5" x14ac:dyDescent="0.25">
      <c r="A14" s="44" t="s">
        <v>163</v>
      </c>
      <c r="B14" s="9">
        <v>97626</v>
      </c>
      <c r="C14" s="24" t="s">
        <v>392</v>
      </c>
      <c r="D14" s="45">
        <f>Quantitativos!H25</f>
        <v>1</v>
      </c>
      <c r="E14" s="9" t="s">
        <v>4</v>
      </c>
      <c r="F14" s="46">
        <v>532</v>
      </c>
      <c r="G14" s="46">
        <f>F14*(1+$B$5)</f>
        <v>665.0516123386991</v>
      </c>
      <c r="H14" s="47">
        <f>D14*G14</f>
        <v>665.0516123386991</v>
      </c>
    </row>
    <row r="15" spans="1:8" x14ac:dyDescent="0.25">
      <c r="A15" s="44" t="s">
        <v>182</v>
      </c>
      <c r="B15" s="9">
        <v>100206</v>
      </c>
      <c r="C15" s="24" t="s">
        <v>397</v>
      </c>
      <c r="D15" s="45">
        <f>Quantitativos!H29</f>
        <v>0.15</v>
      </c>
      <c r="E15" s="9" t="s">
        <v>398</v>
      </c>
      <c r="F15" s="46">
        <v>939.09</v>
      </c>
      <c r="G15" s="46">
        <f>F15*(1+$B$5)</f>
        <v>1173.953606449528</v>
      </c>
      <c r="H15" s="47">
        <f>D15*G15</f>
        <v>176.0930409674292</v>
      </c>
    </row>
    <row r="16" spans="1:8" x14ac:dyDescent="0.25">
      <c r="A16" s="89" t="s">
        <v>367</v>
      </c>
      <c r="B16" s="90"/>
      <c r="C16" s="93" t="s">
        <v>402</v>
      </c>
      <c r="D16" s="91"/>
      <c r="E16" s="90"/>
      <c r="F16" s="90"/>
      <c r="G16" s="90"/>
      <c r="H16" s="92"/>
    </row>
    <row r="17" spans="1:12" x14ac:dyDescent="0.25">
      <c r="A17" s="44" t="s">
        <v>368</v>
      </c>
      <c r="B17" s="9">
        <v>98532</v>
      </c>
      <c r="C17" s="24" t="s">
        <v>401</v>
      </c>
      <c r="D17" s="45">
        <v>6</v>
      </c>
      <c r="E17" s="9" t="s">
        <v>193</v>
      </c>
      <c r="F17" s="46">
        <v>105.36</v>
      </c>
      <c r="G17" s="46">
        <f>F17*(1+$B$5)</f>
        <v>131.71022157143861</v>
      </c>
      <c r="H17" s="47">
        <f>D17*G17</f>
        <v>790.2613294286316</v>
      </c>
    </row>
    <row r="18" spans="1:12" x14ac:dyDescent="0.25">
      <c r="A18" s="213" t="s">
        <v>363</v>
      </c>
      <c r="B18" s="214"/>
      <c r="C18" s="214"/>
      <c r="D18" s="214"/>
      <c r="E18" s="214"/>
      <c r="F18" s="214"/>
      <c r="G18" s="198"/>
      <c r="H18" s="197">
        <f>SUM(H9:H17)</f>
        <v>9190.0190803642545</v>
      </c>
    </row>
    <row r="19" spans="1:12" x14ac:dyDescent="0.25">
      <c r="A19" s="107">
        <v>2</v>
      </c>
      <c r="B19" s="108"/>
      <c r="C19" s="109" t="s">
        <v>431</v>
      </c>
      <c r="D19" s="110"/>
      <c r="E19" s="108"/>
      <c r="F19" s="108"/>
      <c r="G19" s="108"/>
      <c r="H19" s="111"/>
    </row>
    <row r="20" spans="1:12" x14ac:dyDescent="0.25">
      <c r="A20" s="89" t="s">
        <v>185</v>
      </c>
      <c r="B20" s="90"/>
      <c r="C20" s="93" t="s">
        <v>403</v>
      </c>
      <c r="D20" s="91"/>
      <c r="E20" s="90"/>
      <c r="F20" s="90"/>
      <c r="G20" s="90"/>
      <c r="H20" s="92"/>
    </row>
    <row r="21" spans="1:12" ht="25.5" x14ac:dyDescent="0.25">
      <c r="A21" s="44" t="s">
        <v>246</v>
      </c>
      <c r="B21" s="9">
        <v>103800</v>
      </c>
      <c r="C21" s="24" t="s">
        <v>404</v>
      </c>
      <c r="D21" s="45">
        <f>Quantitativos!H33</f>
        <v>9.6</v>
      </c>
      <c r="E21" s="9" t="s">
        <v>4</v>
      </c>
      <c r="F21" s="46">
        <v>630.83000000000004</v>
      </c>
      <c r="G21" s="46">
        <f>F21*(1+$B$5)</f>
        <v>788.59870039778491</v>
      </c>
      <c r="H21" s="47">
        <f>D21*G21</f>
        <v>7570.5475238187346</v>
      </c>
    </row>
    <row r="22" spans="1:12" x14ac:dyDescent="0.25">
      <c r="A22" s="44" t="s">
        <v>361</v>
      </c>
      <c r="B22" s="9" t="s">
        <v>405</v>
      </c>
      <c r="C22" s="24" t="s">
        <v>409</v>
      </c>
      <c r="D22" s="45">
        <f>Quantitativos!H38</f>
        <v>87.85</v>
      </c>
      <c r="E22" s="9" t="s">
        <v>201</v>
      </c>
      <c r="F22" s="46">
        <v>563.25</v>
      </c>
      <c r="G22" s="46">
        <f>F22*(1+$B$5)</f>
        <v>704.11714407851923</v>
      </c>
      <c r="H22" s="47">
        <f>D22*G22</f>
        <v>61856.691107297913</v>
      </c>
    </row>
    <row r="23" spans="1:12" ht="25.5" x14ac:dyDescent="0.25">
      <c r="A23" s="44" t="s">
        <v>408</v>
      </c>
      <c r="B23" s="9">
        <v>98563</v>
      </c>
      <c r="C23" s="24" t="s">
        <v>407</v>
      </c>
      <c r="D23" s="45">
        <f>Quantitativos!H42</f>
        <v>10</v>
      </c>
      <c r="E23" s="9" t="s">
        <v>3</v>
      </c>
      <c r="F23" s="46">
        <v>2.41</v>
      </c>
      <c r="G23" s="46">
        <f>F23*(1+$B$5)</f>
        <v>3.0127338077749339</v>
      </c>
      <c r="H23" s="47">
        <f>D23*G23</f>
        <v>30.127338077749339</v>
      </c>
    </row>
    <row r="24" spans="1:12" x14ac:dyDescent="0.25">
      <c r="A24" s="89" t="s">
        <v>247</v>
      </c>
      <c r="B24" s="90"/>
      <c r="C24" s="93" t="s">
        <v>415</v>
      </c>
      <c r="D24" s="91"/>
      <c r="E24" s="90"/>
      <c r="F24" s="90"/>
      <c r="G24" s="90"/>
      <c r="H24" s="92"/>
    </row>
    <row r="25" spans="1:12" ht="25.5" x14ac:dyDescent="0.25">
      <c r="A25" s="44" t="s">
        <v>248</v>
      </c>
      <c r="B25" s="9">
        <v>102993</v>
      </c>
      <c r="C25" s="24" t="s">
        <v>416</v>
      </c>
      <c r="D25" s="45">
        <v>40</v>
      </c>
      <c r="E25" s="9" t="s">
        <v>201</v>
      </c>
      <c r="F25" s="46">
        <v>110.24</v>
      </c>
      <c r="G25" s="46">
        <f>F25*(1+$B$5)</f>
        <v>137.8106950079289</v>
      </c>
      <c r="H25" s="47">
        <f>D25*G25</f>
        <v>5512.4278003171557</v>
      </c>
    </row>
    <row r="26" spans="1:12" x14ac:dyDescent="0.25">
      <c r="A26" s="213" t="s">
        <v>364</v>
      </c>
      <c r="B26" s="214"/>
      <c r="C26" s="214"/>
      <c r="D26" s="214"/>
      <c r="E26" s="214"/>
      <c r="F26" s="214"/>
      <c r="G26" s="198"/>
      <c r="H26" s="197">
        <f>SUM(H21:H25)</f>
        <v>74969.793769511554</v>
      </c>
    </row>
    <row r="27" spans="1:12" x14ac:dyDescent="0.25">
      <c r="A27" s="107">
        <v>3</v>
      </c>
      <c r="B27" s="108"/>
      <c r="C27" s="109" t="s">
        <v>411</v>
      </c>
      <c r="D27" s="110"/>
      <c r="E27" s="108"/>
      <c r="F27" s="108"/>
      <c r="G27" s="108"/>
      <c r="H27" s="111"/>
    </row>
    <row r="28" spans="1:12" ht="25.5" x14ac:dyDescent="0.25">
      <c r="A28" s="44" t="s">
        <v>260</v>
      </c>
      <c r="B28" s="9" t="s">
        <v>372</v>
      </c>
      <c r="C28" s="24" t="s">
        <v>412</v>
      </c>
      <c r="D28" s="45">
        <v>400</v>
      </c>
      <c r="E28" s="9" t="s">
        <v>201</v>
      </c>
      <c r="F28" s="46">
        <f>CPU!P30</f>
        <v>14.651333333333334</v>
      </c>
      <c r="G28" s="46">
        <f>F28*(1+$B$5)</f>
        <v>18.315588075648609</v>
      </c>
      <c r="H28" s="47">
        <f>D28*G28</f>
        <v>7326.2352302594436</v>
      </c>
    </row>
    <row r="29" spans="1:12" ht="25.5" x14ac:dyDescent="0.25">
      <c r="A29" s="44" t="s">
        <v>262</v>
      </c>
      <c r="B29" s="9" t="s">
        <v>372</v>
      </c>
      <c r="C29" s="24" t="s">
        <v>384</v>
      </c>
      <c r="D29" s="45">
        <v>1</v>
      </c>
      <c r="E29" s="9" t="s">
        <v>193</v>
      </c>
      <c r="F29" s="46">
        <f>CPU!P43</f>
        <v>1348.3600000000001</v>
      </c>
      <c r="G29" s="46">
        <f>F29*(1+$B$5)</f>
        <v>1685.5808120545271</v>
      </c>
      <c r="H29" s="47">
        <f>D29*G29</f>
        <v>1685.5808120545271</v>
      </c>
    </row>
    <row r="30" spans="1:12" ht="38.25" x14ac:dyDescent="0.25">
      <c r="A30" s="44" t="s">
        <v>264</v>
      </c>
      <c r="B30" s="9" t="s">
        <v>372</v>
      </c>
      <c r="C30" s="24" t="s">
        <v>388</v>
      </c>
      <c r="D30" s="45">
        <v>1</v>
      </c>
      <c r="E30" s="9" t="s">
        <v>193</v>
      </c>
      <c r="F30" s="46">
        <v>759.5</v>
      </c>
      <c r="G30" s="46">
        <f>F30*(1+$B$5)</f>
        <v>949.44868340459016</v>
      </c>
      <c r="H30" s="47">
        <f>D30*G30</f>
        <v>949.44868340459016</v>
      </c>
      <c r="I30" s="115"/>
    </row>
    <row r="31" spans="1:12" ht="25.5" customHeight="1" x14ac:dyDescent="0.25">
      <c r="A31" s="44" t="s">
        <v>266</v>
      </c>
      <c r="B31" s="9" t="s">
        <v>372</v>
      </c>
      <c r="C31" s="24" t="s">
        <v>369</v>
      </c>
      <c r="D31" s="45">
        <v>1</v>
      </c>
      <c r="E31" s="9" t="s">
        <v>193</v>
      </c>
      <c r="F31" s="46">
        <v>1600.47</v>
      </c>
      <c r="G31" s="46">
        <f>F31*(1+$B$5)</f>
        <v>2000.7427706761612</v>
      </c>
      <c r="H31" s="47">
        <f>D31*G31</f>
        <v>2000.7427706761612</v>
      </c>
      <c r="I31" s="206"/>
      <c r="J31" s="206"/>
      <c r="K31" s="206"/>
      <c r="L31" s="206"/>
    </row>
    <row r="32" spans="1:12" x14ac:dyDescent="0.25">
      <c r="A32" s="213" t="s">
        <v>414</v>
      </c>
      <c r="B32" s="214"/>
      <c r="C32" s="214"/>
      <c r="D32" s="214"/>
      <c r="E32" s="214"/>
      <c r="F32" s="214"/>
      <c r="G32" s="198"/>
      <c r="H32" s="197">
        <f>SUM(H28:H31)</f>
        <v>11962.007496394721</v>
      </c>
    </row>
    <row r="33" spans="1:8" ht="13.5" thickBot="1" x14ac:dyDescent="0.3">
      <c r="A33" s="220" t="s">
        <v>36</v>
      </c>
      <c r="B33" s="221"/>
      <c r="C33" s="221"/>
      <c r="D33" s="221"/>
      <c r="E33" s="221"/>
      <c r="F33" s="221"/>
      <c r="G33" s="204"/>
      <c r="H33" s="205">
        <f>SUM(H7:H32)/2</f>
        <v>96121.820346270528</v>
      </c>
    </row>
    <row r="34" spans="1:8" x14ac:dyDescent="0.25">
      <c r="D34" s="3"/>
    </row>
    <row r="35" spans="1:8" x14ac:dyDescent="0.25">
      <c r="C35" s="210" t="s">
        <v>430</v>
      </c>
      <c r="D35" s="210"/>
      <c r="E35" s="210"/>
      <c r="F35" s="210"/>
      <c r="G35" s="210"/>
      <c r="H35" s="206"/>
    </row>
    <row r="36" spans="1:8" x14ac:dyDescent="0.25">
      <c r="C36" s="206"/>
      <c r="D36" s="211" t="s">
        <v>429</v>
      </c>
      <c r="E36" s="211"/>
      <c r="F36" s="211"/>
      <c r="G36" s="211"/>
      <c r="H36" s="211"/>
    </row>
    <row r="37" spans="1:8" x14ac:dyDescent="0.25">
      <c r="D37" s="3"/>
    </row>
    <row r="38" spans="1:8" x14ac:dyDescent="0.25">
      <c r="C38" s="212" t="s">
        <v>370</v>
      </c>
      <c r="D38" s="212"/>
      <c r="E38" s="212"/>
      <c r="F38" s="212"/>
      <c r="G38" s="212"/>
      <c r="H38" s="212"/>
    </row>
    <row r="39" spans="1:8" x14ac:dyDescent="0.25">
      <c r="C39" s="212" t="s">
        <v>371</v>
      </c>
      <c r="D39" s="212"/>
      <c r="E39" s="212"/>
      <c r="F39" s="212"/>
      <c r="G39" s="212"/>
      <c r="H39" s="212"/>
    </row>
    <row r="40" spans="1:8" x14ac:dyDescent="0.25">
      <c r="D40" s="3"/>
    </row>
    <row r="41" spans="1:8" x14ac:dyDescent="0.25">
      <c r="D41" s="3"/>
    </row>
    <row r="42" spans="1:8" x14ac:dyDescent="0.25">
      <c r="D42" s="3"/>
    </row>
    <row r="43" spans="1:8" x14ac:dyDescent="0.25">
      <c r="D43" s="3"/>
    </row>
    <row r="44" spans="1:8" x14ac:dyDescent="0.25">
      <c r="D44" s="3"/>
    </row>
    <row r="45" spans="1:8" x14ac:dyDescent="0.25">
      <c r="D45" s="3"/>
    </row>
    <row r="46" spans="1:8" x14ac:dyDescent="0.25">
      <c r="D46" s="3"/>
    </row>
    <row r="47" spans="1:8" x14ac:dyDescent="0.25">
      <c r="D47" s="3"/>
    </row>
    <row r="48" spans="1:8" x14ac:dyDescent="0.25">
      <c r="D48" s="3"/>
    </row>
    <row r="49" spans="4:4" x14ac:dyDescent="0.25">
      <c r="D49" s="3"/>
    </row>
    <row r="50" spans="4:4" x14ac:dyDescent="0.25">
      <c r="D50" s="3"/>
    </row>
    <row r="51" spans="4:4" x14ac:dyDescent="0.25">
      <c r="D51" s="3"/>
    </row>
    <row r="52" spans="4:4" x14ac:dyDescent="0.25">
      <c r="D52" s="3"/>
    </row>
    <row r="53" spans="4:4" x14ac:dyDescent="0.25">
      <c r="D53" s="3"/>
    </row>
    <row r="54" spans="4:4" x14ac:dyDescent="0.25">
      <c r="D54" s="3"/>
    </row>
    <row r="55" spans="4:4" x14ac:dyDescent="0.25">
      <c r="D55" s="3"/>
    </row>
    <row r="56" spans="4:4" x14ac:dyDescent="0.25">
      <c r="D56" s="3"/>
    </row>
    <row r="57" spans="4:4" x14ac:dyDescent="0.25">
      <c r="D57" s="3"/>
    </row>
    <row r="58" spans="4:4" x14ac:dyDescent="0.25">
      <c r="D58" s="3"/>
    </row>
    <row r="59" spans="4:4" x14ac:dyDescent="0.25">
      <c r="D59" s="3"/>
    </row>
    <row r="60" spans="4:4" x14ac:dyDescent="0.25">
      <c r="D60" s="3"/>
    </row>
    <row r="61" spans="4:4" x14ac:dyDescent="0.25">
      <c r="D61" s="3"/>
    </row>
    <row r="62" spans="4:4" x14ac:dyDescent="0.25">
      <c r="D62" s="3"/>
    </row>
    <row r="63" spans="4:4" x14ac:dyDescent="0.25">
      <c r="D63" s="3"/>
    </row>
    <row r="64" spans="4:4" x14ac:dyDescent="0.25">
      <c r="D64" s="3"/>
    </row>
    <row r="65" spans="4:4" x14ac:dyDescent="0.25">
      <c r="D65" s="3"/>
    </row>
    <row r="66" spans="4:4" x14ac:dyDescent="0.25">
      <c r="D66" s="3"/>
    </row>
    <row r="67" spans="4:4" x14ac:dyDescent="0.25">
      <c r="D67" s="3"/>
    </row>
    <row r="68" spans="4:4" x14ac:dyDescent="0.25">
      <c r="D68" s="3"/>
    </row>
    <row r="69" spans="4:4" x14ac:dyDescent="0.25">
      <c r="D69" s="3"/>
    </row>
    <row r="70" spans="4:4" x14ac:dyDescent="0.25">
      <c r="D70" s="3"/>
    </row>
    <row r="71" spans="4:4" x14ac:dyDescent="0.25">
      <c r="D71" s="3"/>
    </row>
    <row r="72" spans="4:4" x14ac:dyDescent="0.25">
      <c r="D72" s="3"/>
    </row>
    <row r="73" spans="4:4" x14ac:dyDescent="0.25">
      <c r="D73" s="3"/>
    </row>
    <row r="74" spans="4:4" x14ac:dyDescent="0.25">
      <c r="D74" s="3"/>
    </row>
    <row r="75" spans="4:4" x14ac:dyDescent="0.25">
      <c r="D75" s="3"/>
    </row>
    <row r="76" spans="4:4" x14ac:dyDescent="0.25">
      <c r="D76" s="3"/>
    </row>
    <row r="77" spans="4:4" x14ac:dyDescent="0.25">
      <c r="D77" s="3"/>
    </row>
    <row r="78" spans="4:4" x14ac:dyDescent="0.25">
      <c r="D78" s="3"/>
    </row>
    <row r="79" spans="4:4" x14ac:dyDescent="0.25">
      <c r="D79" s="3"/>
    </row>
    <row r="80" spans="4:4" x14ac:dyDescent="0.25">
      <c r="D80" s="3"/>
    </row>
    <row r="81" spans="4:4" x14ac:dyDescent="0.25">
      <c r="D81" s="3"/>
    </row>
    <row r="82" spans="4:4" x14ac:dyDescent="0.25">
      <c r="D82" s="3"/>
    </row>
    <row r="83" spans="4:4" x14ac:dyDescent="0.25">
      <c r="D83" s="3"/>
    </row>
    <row r="84" spans="4:4" x14ac:dyDescent="0.25">
      <c r="D84" s="3"/>
    </row>
    <row r="85" spans="4:4" x14ac:dyDescent="0.25">
      <c r="D85" s="3"/>
    </row>
    <row r="86" spans="4:4" x14ac:dyDescent="0.25">
      <c r="D86" s="3"/>
    </row>
    <row r="87" spans="4:4" x14ac:dyDescent="0.25">
      <c r="D87" s="3"/>
    </row>
    <row r="88" spans="4:4" x14ac:dyDescent="0.25">
      <c r="D88" s="3"/>
    </row>
    <row r="89" spans="4:4" x14ac:dyDescent="0.25">
      <c r="D89" s="3"/>
    </row>
    <row r="90" spans="4:4" x14ac:dyDescent="0.25">
      <c r="D90" s="3"/>
    </row>
    <row r="91" spans="4:4" x14ac:dyDescent="0.25">
      <c r="D91" s="3"/>
    </row>
    <row r="92" spans="4:4" x14ac:dyDescent="0.25">
      <c r="D92" s="3"/>
    </row>
    <row r="93" spans="4:4" x14ac:dyDescent="0.25">
      <c r="D93" s="3"/>
    </row>
    <row r="94" spans="4:4" x14ac:dyDescent="0.25">
      <c r="D94" s="3"/>
    </row>
    <row r="95" spans="4:4" x14ac:dyDescent="0.25">
      <c r="D95" s="3"/>
    </row>
    <row r="96" spans="4:4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</sheetData>
  <mergeCells count="14">
    <mergeCell ref="A1:H1"/>
    <mergeCell ref="C2:H2"/>
    <mergeCell ref="A33:F33"/>
    <mergeCell ref="D4:E4"/>
    <mergeCell ref="D3:H3"/>
    <mergeCell ref="F4:H4"/>
    <mergeCell ref="F5:H5"/>
    <mergeCell ref="A32:F32"/>
    <mergeCell ref="A18:F18"/>
    <mergeCell ref="C35:G35"/>
    <mergeCell ref="D36:H36"/>
    <mergeCell ref="C38:H38"/>
    <mergeCell ref="C39:H39"/>
    <mergeCell ref="A26:F26"/>
  </mergeCells>
  <phoneticPr fontId="18" type="noConversion"/>
  <pageMargins left="0.78740157480314965" right="0.23622047244094491" top="2.3228346456692917" bottom="0.74803149606299213" header="0.31496062992125984" footer="0.31496062992125984"/>
  <pageSetup scale="48" orientation="portrait" r:id="rId1"/>
  <colBreaks count="1" manualBreakCount="1">
    <brk id="8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opLeftCell="E1" zoomScale="115" zoomScaleNormal="115" workbookViewId="0">
      <selection activeCell="F27" sqref="F27"/>
    </sheetView>
  </sheetViews>
  <sheetFormatPr defaultRowHeight="15" x14ac:dyDescent="0.25"/>
  <cols>
    <col min="1" max="4" width="0" hidden="1" customWidth="1"/>
    <col min="6" max="6" width="100.7109375" customWidth="1"/>
    <col min="7" max="7" width="0" hidden="1" customWidth="1"/>
    <col min="8" max="8" width="9.28515625" hidden="1" customWidth="1"/>
    <col min="9" max="9" width="10.7109375" hidden="1" customWidth="1"/>
    <col min="10" max="10" width="10.28515625" hidden="1" customWidth="1"/>
    <col min="11" max="11" width="9.7109375" hidden="1" customWidth="1"/>
    <col min="12" max="12" width="11.140625" hidden="1" customWidth="1"/>
    <col min="13" max="13" width="11.7109375" hidden="1" customWidth="1"/>
    <col min="14" max="14" width="9.85546875" hidden="1" customWidth="1"/>
    <col min="15" max="15" width="11.28515625" hidden="1" customWidth="1"/>
    <col min="16" max="16" width="10.28515625" hidden="1" customWidth="1"/>
    <col min="17" max="17" width="11.7109375" hidden="1" customWidth="1"/>
    <col min="18" max="18" width="0" hidden="1" customWidth="1"/>
    <col min="19" max="19" width="9.5703125" style="160" hidden="1" customWidth="1"/>
    <col min="20" max="20" width="13.5703125" hidden="1" customWidth="1"/>
    <col min="21" max="21" width="15" style="161" customWidth="1"/>
  </cols>
  <sheetData>
    <row r="1" spans="1:21" ht="15.75" x14ac:dyDescent="0.25">
      <c r="E1" s="265" t="s">
        <v>327</v>
      </c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  <c r="U1" s="267"/>
    </row>
    <row r="2" spans="1:21" ht="15.75" x14ac:dyDescent="0.25">
      <c r="A2" s="251"/>
      <c r="B2" s="12" t="s">
        <v>24</v>
      </c>
      <c r="C2" s="9">
        <v>88309</v>
      </c>
      <c r="D2" s="162" t="s">
        <v>50</v>
      </c>
      <c r="E2" s="163" t="s">
        <v>328</v>
      </c>
      <c r="F2" s="164" t="s">
        <v>281</v>
      </c>
      <c r="G2" s="165" t="s">
        <v>32</v>
      </c>
      <c r="H2" s="166"/>
      <c r="I2" s="167"/>
      <c r="J2" s="167"/>
      <c r="K2" s="168">
        <v>0.57099999999999995</v>
      </c>
      <c r="L2" s="169">
        <v>20.28</v>
      </c>
      <c r="M2" s="169">
        <f>K2*L2</f>
        <v>11.579879999999999</v>
      </c>
      <c r="N2" s="166"/>
      <c r="O2" s="167"/>
      <c r="P2" s="167"/>
      <c r="Q2" s="170">
        <f t="shared" ref="Q2:Q33" si="0">J2+M2+P2</f>
        <v>11.579879999999999</v>
      </c>
      <c r="R2" s="171"/>
      <c r="S2" s="172" t="e">
        <f>#REF!</f>
        <v>#REF!</v>
      </c>
      <c r="T2" s="173" t="e">
        <f t="shared" ref="T2:T33" si="1">Q2*S2</f>
        <v>#REF!</v>
      </c>
      <c r="U2" s="174">
        <f>3239.2398324+1060.84</f>
        <v>4300.0798323999998</v>
      </c>
    </row>
    <row r="3" spans="1:21" ht="31.5" x14ac:dyDescent="0.25">
      <c r="A3" s="251"/>
      <c r="B3" s="12" t="s">
        <v>24</v>
      </c>
      <c r="C3" s="9">
        <v>88316</v>
      </c>
      <c r="D3" s="162" t="s">
        <v>50</v>
      </c>
      <c r="E3" s="163" t="s">
        <v>329</v>
      </c>
      <c r="F3" s="164" t="s">
        <v>209</v>
      </c>
      <c r="G3" s="165" t="s">
        <v>3</v>
      </c>
      <c r="H3" s="175" t="s">
        <v>229</v>
      </c>
      <c r="I3" s="176" t="s">
        <v>238</v>
      </c>
      <c r="J3" s="176">
        <f>H3*I3</f>
        <v>25.377299999999998</v>
      </c>
      <c r="K3" s="166"/>
      <c r="L3" s="167"/>
      <c r="M3" s="167"/>
      <c r="N3" s="166"/>
      <c r="O3" s="167"/>
      <c r="P3" s="167"/>
      <c r="Q3" s="170">
        <f t="shared" si="0"/>
        <v>25.377299999999998</v>
      </c>
      <c r="R3" s="171"/>
      <c r="S3" s="172" t="e">
        <f>S2</f>
        <v>#REF!</v>
      </c>
      <c r="T3" s="173" t="e">
        <f t="shared" si="1"/>
        <v>#REF!</v>
      </c>
      <c r="U3" s="174">
        <v>3325.948938</v>
      </c>
    </row>
    <row r="4" spans="1:21" ht="15.75" x14ac:dyDescent="0.25">
      <c r="A4" s="145"/>
      <c r="B4" s="12" t="s">
        <v>24</v>
      </c>
      <c r="C4" s="9">
        <v>88316</v>
      </c>
      <c r="D4" s="162" t="s">
        <v>50</v>
      </c>
      <c r="E4" s="163" t="s">
        <v>330</v>
      </c>
      <c r="F4" s="164" t="s">
        <v>34</v>
      </c>
      <c r="G4" s="165" t="s">
        <v>32</v>
      </c>
      <c r="H4" s="166"/>
      <c r="I4" s="167"/>
      <c r="J4" s="167"/>
      <c r="K4" s="168">
        <v>2.3248000000000002</v>
      </c>
      <c r="L4" s="169">
        <v>14.94</v>
      </c>
      <c r="M4" s="169">
        <f>K4*L4</f>
        <v>34.732512</v>
      </c>
      <c r="N4" s="166"/>
      <c r="O4" s="167"/>
      <c r="P4" s="167"/>
      <c r="Q4" s="170">
        <f t="shared" si="0"/>
        <v>34.732512</v>
      </c>
      <c r="R4" s="171"/>
      <c r="S4" s="172" t="e">
        <f>S3</f>
        <v>#REF!</v>
      </c>
      <c r="T4" s="173" t="e">
        <f t="shared" si="1"/>
        <v>#REF!</v>
      </c>
      <c r="U4" s="174">
        <f>438.67162656+836.81+45.26+307.41+52.05+16.94+244.72+597.62+288.36</f>
        <v>2827.8416265600003</v>
      </c>
    </row>
    <row r="5" spans="1:21" ht="31.5" x14ac:dyDescent="0.25">
      <c r="A5" s="145"/>
      <c r="B5" s="12" t="s">
        <v>24</v>
      </c>
      <c r="C5" s="9">
        <v>97914</v>
      </c>
      <c r="D5" s="162" t="s">
        <v>1</v>
      </c>
      <c r="E5" s="163" t="s">
        <v>331</v>
      </c>
      <c r="F5" s="164" t="s">
        <v>211</v>
      </c>
      <c r="G5" s="165" t="s">
        <v>201</v>
      </c>
      <c r="H5" s="175" t="s">
        <v>231</v>
      </c>
      <c r="I5" s="176" t="s">
        <v>240</v>
      </c>
      <c r="J5" s="176">
        <f>H5*I5</f>
        <v>20.386297000000003</v>
      </c>
      <c r="K5" s="166"/>
      <c r="L5" s="167"/>
      <c r="M5" s="167"/>
      <c r="N5" s="166"/>
      <c r="O5" s="167"/>
      <c r="P5" s="167"/>
      <c r="Q5" s="170">
        <f t="shared" si="0"/>
        <v>20.386297000000003</v>
      </c>
      <c r="R5" s="171"/>
      <c r="S5" s="172" t="e">
        <f>S4</f>
        <v>#REF!</v>
      </c>
      <c r="T5" s="173" t="e">
        <f t="shared" si="1"/>
        <v>#REF!</v>
      </c>
      <c r="U5" s="174">
        <v>2671.8280848200002</v>
      </c>
    </row>
    <row r="6" spans="1:21" ht="31.5" x14ac:dyDescent="0.25">
      <c r="A6" s="238"/>
      <c r="B6" s="12" t="s">
        <v>24</v>
      </c>
      <c r="C6" s="9">
        <v>88316</v>
      </c>
      <c r="D6" s="162" t="s">
        <v>50</v>
      </c>
      <c r="E6" s="163" t="s">
        <v>332</v>
      </c>
      <c r="F6" s="164" t="s">
        <v>202</v>
      </c>
      <c r="G6" s="165" t="s">
        <v>193</v>
      </c>
      <c r="H6" s="166"/>
      <c r="I6" s="167"/>
      <c r="J6" s="167"/>
      <c r="K6" s="166"/>
      <c r="L6" s="167"/>
      <c r="M6" s="167"/>
      <c r="N6" s="177">
        <v>1</v>
      </c>
      <c r="O6" s="178">
        <v>267.11</v>
      </c>
      <c r="P6" s="178">
        <f>N6*O6</f>
        <v>267.11</v>
      </c>
      <c r="Q6" s="170">
        <f t="shared" si="0"/>
        <v>267.11</v>
      </c>
      <c r="R6" s="171"/>
      <c r="S6" s="172" t="e">
        <f>'Orçamento Sintético'!D9+'Orçamento Sintético'!#REF!+'Orçamento Sintético'!#REF!+'Orçamento Sintético'!#REF!</f>
        <v>#REF!</v>
      </c>
      <c r="T6" s="173" t="e">
        <f t="shared" si="1"/>
        <v>#REF!</v>
      </c>
      <c r="U6" s="174">
        <v>2136.88</v>
      </c>
    </row>
    <row r="7" spans="1:21" ht="47.25" x14ac:dyDescent="0.25">
      <c r="A7" s="238"/>
      <c r="B7" s="12" t="s">
        <v>24</v>
      </c>
      <c r="C7" s="9">
        <v>88315</v>
      </c>
      <c r="D7" s="162" t="s">
        <v>50</v>
      </c>
      <c r="E7" s="163" t="s">
        <v>333</v>
      </c>
      <c r="F7" s="164" t="s">
        <v>198</v>
      </c>
      <c r="G7" s="165" t="s">
        <v>193</v>
      </c>
      <c r="H7" s="166"/>
      <c r="I7" s="167"/>
      <c r="J7" s="167"/>
      <c r="K7" s="166"/>
      <c r="L7" s="167"/>
      <c r="M7" s="167"/>
      <c r="N7" s="177">
        <v>1</v>
      </c>
      <c r="O7" s="178">
        <v>262.95999999999998</v>
      </c>
      <c r="P7" s="178">
        <f>N7*O7</f>
        <v>262.95999999999998</v>
      </c>
      <c r="Q7" s="170">
        <f t="shared" si="0"/>
        <v>262.95999999999998</v>
      </c>
      <c r="R7" s="171"/>
      <c r="S7" s="172" t="e">
        <f>S6</f>
        <v>#REF!</v>
      </c>
      <c r="T7" s="173" t="e">
        <f t="shared" si="1"/>
        <v>#REF!</v>
      </c>
      <c r="U7" s="174">
        <v>2103.6799999999998</v>
      </c>
    </row>
    <row r="8" spans="1:21" ht="15.75" x14ac:dyDescent="0.25">
      <c r="A8" s="238"/>
      <c r="B8" s="12" t="s">
        <v>24</v>
      </c>
      <c r="C8" s="9">
        <v>88251</v>
      </c>
      <c r="D8" s="162" t="s">
        <v>50</v>
      </c>
      <c r="E8" s="163" t="s">
        <v>334</v>
      </c>
      <c r="F8" s="164" t="s">
        <v>189</v>
      </c>
      <c r="G8" s="165" t="s">
        <v>188</v>
      </c>
      <c r="H8" s="175">
        <f>0.9*2.1*10*1.5</f>
        <v>28.35</v>
      </c>
      <c r="I8" s="176">
        <v>8.68</v>
      </c>
      <c r="J8" s="176">
        <f>H8*I8</f>
        <v>246.078</v>
      </c>
      <c r="K8" s="166"/>
      <c r="L8" s="167"/>
      <c r="M8" s="167"/>
      <c r="N8" s="166"/>
      <c r="O8" s="167"/>
      <c r="P8" s="167"/>
      <c r="Q8" s="170">
        <f t="shared" si="0"/>
        <v>246.078</v>
      </c>
      <c r="R8" s="171"/>
      <c r="S8" s="172" t="e">
        <f>'Orçamento Sintético'!D17+'Orçamento Sintético'!#REF!+'Orçamento Sintético'!#REF!</f>
        <v>#REF!</v>
      </c>
      <c r="T8" s="173" t="e">
        <f t="shared" si="1"/>
        <v>#REF!</v>
      </c>
      <c r="U8" s="174">
        <v>1722.546</v>
      </c>
    </row>
    <row r="9" spans="1:21" ht="15.75" x14ac:dyDescent="0.25">
      <c r="A9" s="238"/>
      <c r="B9" s="12" t="s">
        <v>24</v>
      </c>
      <c r="C9" s="9">
        <v>88627</v>
      </c>
      <c r="D9" s="162" t="s">
        <v>1</v>
      </c>
      <c r="E9" s="163" t="s">
        <v>335</v>
      </c>
      <c r="F9" s="164" t="s">
        <v>280</v>
      </c>
      <c r="G9" s="165" t="s">
        <v>285</v>
      </c>
      <c r="H9" s="175">
        <v>0.24399999999999999</v>
      </c>
      <c r="I9" s="176">
        <v>24.78</v>
      </c>
      <c r="J9" s="176">
        <f>H9*I9</f>
        <v>6.0463200000000006</v>
      </c>
      <c r="K9" s="166"/>
      <c r="L9" s="167"/>
      <c r="M9" s="167"/>
      <c r="N9" s="166"/>
      <c r="O9" s="167"/>
      <c r="P9" s="167"/>
      <c r="Q9" s="170">
        <f t="shared" si="0"/>
        <v>6.0463200000000006</v>
      </c>
      <c r="R9" s="171"/>
      <c r="S9" s="172" t="e">
        <f>#REF!</f>
        <v>#REF!</v>
      </c>
      <c r="T9" s="173" t="e">
        <f t="shared" si="1"/>
        <v>#REF!</v>
      </c>
      <c r="U9" s="174">
        <v>1691.3370936000003</v>
      </c>
    </row>
    <row r="10" spans="1:21" ht="15.75" x14ac:dyDescent="0.25">
      <c r="A10" s="238"/>
      <c r="B10" s="12" t="s">
        <v>24</v>
      </c>
      <c r="C10" s="9">
        <v>100741</v>
      </c>
      <c r="D10" s="162" t="s">
        <v>1</v>
      </c>
      <c r="E10" s="163" t="s">
        <v>336</v>
      </c>
      <c r="F10" s="164" t="s">
        <v>283</v>
      </c>
      <c r="G10" s="165" t="s">
        <v>284</v>
      </c>
      <c r="H10" s="175">
        <v>0.33</v>
      </c>
      <c r="I10" s="176">
        <v>17.16</v>
      </c>
      <c r="J10" s="176">
        <f>H10*I10</f>
        <v>5.6628000000000007</v>
      </c>
      <c r="K10" s="166"/>
      <c r="L10" s="167"/>
      <c r="M10" s="167"/>
      <c r="N10" s="166"/>
      <c r="O10" s="167"/>
      <c r="P10" s="167"/>
      <c r="Q10" s="170">
        <f t="shared" si="0"/>
        <v>5.6628000000000007</v>
      </c>
      <c r="R10" s="171"/>
      <c r="S10" s="172" t="e">
        <f>'Orçamento Sintético'!#REF!+'Orçamento Sintético'!#REF!+'Orçamento Sintético'!#REF!+'Orçamento Sintético'!#REF!+'Orçamento Sintético'!#REF!+'Orçamento Sintético'!#REF!</f>
        <v>#REF!</v>
      </c>
      <c r="T10" s="173" t="e">
        <f t="shared" si="1"/>
        <v>#REF!</v>
      </c>
      <c r="U10" s="174">
        <v>1584.0550440000004</v>
      </c>
    </row>
    <row r="11" spans="1:21" ht="15.75" x14ac:dyDescent="0.25">
      <c r="A11" s="250"/>
      <c r="B11" s="12" t="s">
        <v>24</v>
      </c>
      <c r="C11" s="9">
        <v>91306</v>
      </c>
      <c r="D11" s="162" t="s">
        <v>1</v>
      </c>
      <c r="E11" s="163" t="s">
        <v>337</v>
      </c>
      <c r="F11" s="164" t="s">
        <v>218</v>
      </c>
      <c r="G11" s="165" t="s">
        <v>32</v>
      </c>
      <c r="H11" s="166"/>
      <c r="I11" s="167"/>
      <c r="J11" s="167"/>
      <c r="K11" s="168">
        <v>0.628</v>
      </c>
      <c r="L11" s="169">
        <v>18.989999999999998</v>
      </c>
      <c r="M11" s="169">
        <f>K11*L11</f>
        <v>11.925719999999998</v>
      </c>
      <c r="N11" s="166"/>
      <c r="O11" s="167"/>
      <c r="P11" s="167"/>
      <c r="Q11" s="170">
        <f t="shared" si="0"/>
        <v>11.925719999999998</v>
      </c>
      <c r="R11" s="171"/>
      <c r="S11" s="172" t="e">
        <f>S10</f>
        <v>#REF!</v>
      </c>
      <c r="T11" s="173" t="e">
        <f t="shared" si="1"/>
        <v>#REF!</v>
      </c>
      <c r="U11" s="174">
        <v>1562.9848631999998</v>
      </c>
    </row>
    <row r="12" spans="1:21" ht="31.5" x14ac:dyDescent="0.25">
      <c r="A12" s="238"/>
      <c r="B12" s="12" t="s">
        <v>24</v>
      </c>
      <c r="C12" s="9">
        <v>90806</v>
      </c>
      <c r="D12" s="162" t="s">
        <v>1</v>
      </c>
      <c r="E12" s="163" t="s">
        <v>338</v>
      </c>
      <c r="F12" s="164" t="s">
        <v>199</v>
      </c>
      <c r="G12" s="165" t="s">
        <v>193</v>
      </c>
      <c r="H12" s="166"/>
      <c r="I12" s="167"/>
      <c r="J12" s="167"/>
      <c r="K12" s="166"/>
      <c r="L12" s="167"/>
      <c r="M12" s="167"/>
      <c r="N12" s="177">
        <v>1</v>
      </c>
      <c r="O12" s="178">
        <v>111.64</v>
      </c>
      <c r="P12" s="178">
        <f>N12*O12</f>
        <v>111.64</v>
      </c>
      <c r="Q12" s="170">
        <f t="shared" si="0"/>
        <v>111.64</v>
      </c>
      <c r="R12" s="171"/>
      <c r="S12" s="172" t="e">
        <f>S11</f>
        <v>#REF!</v>
      </c>
      <c r="T12" s="173" t="e">
        <f t="shared" si="1"/>
        <v>#REF!</v>
      </c>
      <c r="U12" s="174">
        <v>893.12</v>
      </c>
    </row>
    <row r="13" spans="1:21" ht="31.5" x14ac:dyDescent="0.25">
      <c r="A13" s="238"/>
      <c r="B13" s="12" t="s">
        <v>24</v>
      </c>
      <c r="C13" s="9" t="s">
        <v>200</v>
      </c>
      <c r="D13" s="162" t="s">
        <v>1</v>
      </c>
      <c r="E13" s="163" t="s">
        <v>339</v>
      </c>
      <c r="F13" s="164" t="s">
        <v>210</v>
      </c>
      <c r="G13" s="165" t="s">
        <v>201</v>
      </c>
      <c r="H13" s="175" t="s">
        <v>230</v>
      </c>
      <c r="I13" s="176" t="s">
        <v>239</v>
      </c>
      <c r="J13" s="176">
        <f>H13*I13</f>
        <v>5.6285670000000003</v>
      </c>
      <c r="K13" s="166"/>
      <c r="L13" s="167"/>
      <c r="M13" s="167"/>
      <c r="N13" s="166"/>
      <c r="O13" s="167"/>
      <c r="P13" s="167"/>
      <c r="Q13" s="170">
        <f t="shared" si="0"/>
        <v>5.6285670000000003</v>
      </c>
      <c r="R13" s="171"/>
      <c r="S13" s="172" t="e">
        <f>#REF!</f>
        <v>#REF!</v>
      </c>
      <c r="T13" s="173" t="e">
        <f t="shared" si="1"/>
        <v>#REF!</v>
      </c>
      <c r="U13" s="174">
        <v>737.6799910200001</v>
      </c>
    </row>
    <row r="14" spans="1:21" ht="31.5" x14ac:dyDescent="0.25">
      <c r="A14" s="238"/>
      <c r="B14" s="12" t="s">
        <v>24</v>
      </c>
      <c r="C14" s="9">
        <v>90830</v>
      </c>
      <c r="D14" s="162" t="s">
        <v>1</v>
      </c>
      <c r="E14" s="163" t="s">
        <v>340</v>
      </c>
      <c r="F14" s="164" t="s">
        <v>192</v>
      </c>
      <c r="G14" s="165" t="s">
        <v>193</v>
      </c>
      <c r="H14" s="166"/>
      <c r="I14" s="167"/>
      <c r="J14" s="167"/>
      <c r="K14" s="166"/>
      <c r="L14" s="167"/>
      <c r="M14" s="167"/>
      <c r="N14" s="177">
        <v>1</v>
      </c>
      <c r="O14" s="178">
        <v>97.55</v>
      </c>
      <c r="P14" s="178">
        <f>N14*O14</f>
        <v>97.55</v>
      </c>
      <c r="Q14" s="170">
        <f t="shared" si="0"/>
        <v>97.55</v>
      </c>
      <c r="R14" s="171"/>
      <c r="S14" s="172" t="e">
        <f>S13</f>
        <v>#REF!</v>
      </c>
      <c r="T14" s="173" t="e">
        <f t="shared" si="1"/>
        <v>#REF!</v>
      </c>
      <c r="U14" s="174">
        <v>682.85</v>
      </c>
    </row>
    <row r="15" spans="1:21" ht="15.75" x14ac:dyDescent="0.25">
      <c r="A15" s="250"/>
      <c r="B15" s="12" t="s">
        <v>24</v>
      </c>
      <c r="C15" s="9">
        <v>100659</v>
      </c>
      <c r="D15" s="162" t="s">
        <v>1</v>
      </c>
      <c r="E15" s="163" t="s">
        <v>341</v>
      </c>
      <c r="F15" s="164" t="s">
        <v>33</v>
      </c>
      <c r="G15" s="165" t="s">
        <v>32</v>
      </c>
      <c r="H15" s="166"/>
      <c r="I15" s="167"/>
      <c r="J15" s="167"/>
      <c r="K15" s="168">
        <v>5</v>
      </c>
      <c r="L15" s="169">
        <v>19.170000000000002</v>
      </c>
      <c r="M15" s="169">
        <f>K15*L15</f>
        <v>95.850000000000009</v>
      </c>
      <c r="N15" s="166"/>
      <c r="O15" s="167"/>
      <c r="P15" s="167"/>
      <c r="Q15" s="170">
        <f t="shared" si="0"/>
        <v>95.850000000000009</v>
      </c>
      <c r="R15" s="171"/>
      <c r="S15" s="172" t="e">
        <f>S14</f>
        <v>#REF!</v>
      </c>
      <c r="T15" s="173" t="e">
        <f t="shared" si="1"/>
        <v>#REF!</v>
      </c>
      <c r="U15" s="174">
        <v>670.95</v>
      </c>
    </row>
    <row r="16" spans="1:21" ht="15.75" x14ac:dyDescent="0.25">
      <c r="A16" s="106"/>
      <c r="B16" s="12" t="s">
        <v>24</v>
      </c>
      <c r="C16" s="9" t="s">
        <v>204</v>
      </c>
      <c r="D16" s="162" t="s">
        <v>1</v>
      </c>
      <c r="E16" s="163" t="s">
        <v>342</v>
      </c>
      <c r="F16" s="164" t="s">
        <v>31</v>
      </c>
      <c r="G16" s="165" t="s">
        <v>32</v>
      </c>
      <c r="H16" s="166"/>
      <c r="I16" s="167"/>
      <c r="J16" s="167"/>
      <c r="K16" s="168">
        <v>0.22500000000000001</v>
      </c>
      <c r="L16" s="169">
        <v>19.27</v>
      </c>
      <c r="M16" s="169">
        <f>K16*L16</f>
        <v>4.33575</v>
      </c>
      <c r="N16" s="166"/>
      <c r="O16" s="167"/>
      <c r="P16" s="167"/>
      <c r="Q16" s="170">
        <f t="shared" si="0"/>
        <v>4.33575</v>
      </c>
      <c r="R16" s="171"/>
      <c r="S16" s="172" t="e">
        <f>'Orçamento Sintético'!#REF!+'Orçamento Sintético'!#REF!+'Orçamento Sintético'!#REF!+'Orçamento Sintético'!#REF!</f>
        <v>#REF!</v>
      </c>
      <c r="T16" s="173" t="e">
        <f t="shared" si="1"/>
        <v>#REF!</v>
      </c>
      <c r="U16" s="174">
        <f>54.7605225+116.51+134.27+43.7+315.64</f>
        <v>664.88052249999998</v>
      </c>
    </row>
    <row r="17" spans="1:21" ht="15.75" x14ac:dyDescent="0.25">
      <c r="A17" s="238"/>
      <c r="B17" s="12" t="s">
        <v>24</v>
      </c>
      <c r="C17" s="9" t="s">
        <v>219</v>
      </c>
      <c r="D17" s="162" t="s">
        <v>30</v>
      </c>
      <c r="E17" s="163" t="s">
        <v>343</v>
      </c>
      <c r="F17" s="164" t="s">
        <v>191</v>
      </c>
      <c r="G17" s="165" t="s">
        <v>32</v>
      </c>
      <c r="H17" s="166"/>
      <c r="I17" s="167"/>
      <c r="J17" s="167"/>
      <c r="K17" s="168">
        <v>5</v>
      </c>
      <c r="L17" s="169">
        <v>15.51</v>
      </c>
      <c r="M17" s="169">
        <f>K17*L17</f>
        <v>77.55</v>
      </c>
      <c r="N17" s="166"/>
      <c r="O17" s="167"/>
      <c r="P17" s="167"/>
      <c r="Q17" s="170">
        <f t="shared" si="0"/>
        <v>77.55</v>
      </c>
      <c r="R17" s="171"/>
      <c r="S17" s="172" t="e">
        <f>#REF!</f>
        <v>#REF!</v>
      </c>
      <c r="T17" s="173" t="e">
        <f t="shared" si="1"/>
        <v>#REF!</v>
      </c>
      <c r="U17" s="174">
        <v>542.85</v>
      </c>
    </row>
    <row r="18" spans="1:21" ht="47.25" x14ac:dyDescent="0.25">
      <c r="A18" s="238"/>
      <c r="B18" s="12" t="s">
        <v>24</v>
      </c>
      <c r="C18" s="9" t="s">
        <v>220</v>
      </c>
      <c r="D18" s="162" t="s">
        <v>30</v>
      </c>
      <c r="E18" s="163" t="s">
        <v>344</v>
      </c>
      <c r="F18" s="164" t="s">
        <v>275</v>
      </c>
      <c r="G18" s="165" t="s">
        <v>4</v>
      </c>
      <c r="H18" s="166"/>
      <c r="I18" s="167"/>
      <c r="J18" s="167"/>
      <c r="K18" s="166"/>
      <c r="L18" s="167"/>
      <c r="M18" s="167"/>
      <c r="N18" s="177">
        <v>1.04E-2</v>
      </c>
      <c r="O18" s="178">
        <v>502.14</v>
      </c>
      <c r="P18" s="178">
        <f>N18*O18</f>
        <v>5.2222559999999998</v>
      </c>
      <c r="Q18" s="170">
        <f t="shared" si="0"/>
        <v>5.2222559999999998</v>
      </c>
      <c r="R18" s="171"/>
      <c r="S18" s="172" t="e">
        <f>S17</f>
        <v>#REF!</v>
      </c>
      <c r="T18" s="173" t="e">
        <f t="shared" si="1"/>
        <v>#REF!</v>
      </c>
      <c r="U18" s="174">
        <f>46.06029792+137.73+331.11</f>
        <v>514.90029791999996</v>
      </c>
    </row>
    <row r="19" spans="1:21" ht="15.75" x14ac:dyDescent="0.25">
      <c r="A19" s="238"/>
      <c r="B19" s="12" t="s">
        <v>24</v>
      </c>
      <c r="C19" s="9" t="s">
        <v>221</v>
      </c>
      <c r="D19" s="162" t="s">
        <v>30</v>
      </c>
      <c r="E19" s="163" t="s">
        <v>345</v>
      </c>
      <c r="F19" s="164" t="s">
        <v>203</v>
      </c>
      <c r="G19" s="165" t="s">
        <v>201</v>
      </c>
      <c r="H19" s="166"/>
      <c r="I19" s="167"/>
      <c r="J19" s="167"/>
      <c r="K19" s="166"/>
      <c r="L19" s="167"/>
      <c r="M19" s="167"/>
      <c r="N19" s="177">
        <v>10</v>
      </c>
      <c r="O19" s="178">
        <v>6.4</v>
      </c>
      <c r="P19" s="178">
        <f>N19*O19</f>
        <v>64</v>
      </c>
      <c r="Q19" s="170">
        <f t="shared" si="0"/>
        <v>64</v>
      </c>
      <c r="R19" s="171"/>
      <c r="S19" s="172" t="e">
        <f>S18</f>
        <v>#REF!</v>
      </c>
      <c r="T19" s="173" t="e">
        <f t="shared" si="1"/>
        <v>#REF!</v>
      </c>
      <c r="U19" s="174">
        <v>512</v>
      </c>
    </row>
    <row r="20" spans="1:21" ht="31.5" x14ac:dyDescent="0.25">
      <c r="A20" s="238"/>
      <c r="B20" s="12" t="s">
        <v>24</v>
      </c>
      <c r="C20" s="9" t="s">
        <v>226</v>
      </c>
      <c r="D20" s="162" t="s">
        <v>30</v>
      </c>
      <c r="E20" s="163" t="s">
        <v>346</v>
      </c>
      <c r="F20" s="164" t="s">
        <v>214</v>
      </c>
      <c r="G20" s="165" t="s">
        <v>188</v>
      </c>
      <c r="H20" s="175" t="s">
        <v>234</v>
      </c>
      <c r="I20" s="176" t="s">
        <v>243</v>
      </c>
      <c r="J20" s="176">
        <f>H20*I20</f>
        <v>2.468153</v>
      </c>
      <c r="K20" s="166"/>
      <c r="L20" s="167"/>
      <c r="M20" s="167"/>
      <c r="N20" s="166"/>
      <c r="O20" s="167"/>
      <c r="P20" s="167"/>
      <c r="Q20" s="170">
        <f t="shared" si="0"/>
        <v>2.468153</v>
      </c>
      <c r="R20" s="171"/>
      <c r="S20" s="172" t="e">
        <f>S19</f>
        <v>#REF!</v>
      </c>
      <c r="T20" s="173" t="e">
        <f t="shared" si="1"/>
        <v>#REF!</v>
      </c>
      <c r="U20" s="174">
        <v>323.47613218000004</v>
      </c>
    </row>
    <row r="21" spans="1:21" ht="31.5" x14ac:dyDescent="0.25">
      <c r="A21" s="238"/>
      <c r="B21" s="12" t="s">
        <v>24</v>
      </c>
      <c r="C21" s="9" t="s">
        <v>227</v>
      </c>
      <c r="D21" s="162" t="s">
        <v>30</v>
      </c>
      <c r="E21" s="163" t="s">
        <v>347</v>
      </c>
      <c r="F21" s="164" t="s">
        <v>183</v>
      </c>
      <c r="G21" s="165" t="s">
        <v>181</v>
      </c>
      <c r="H21" s="166"/>
      <c r="I21" s="167"/>
      <c r="J21" s="167"/>
      <c r="K21" s="166"/>
      <c r="L21" s="167"/>
      <c r="M21" s="167"/>
      <c r="N21" s="177">
        <v>1</v>
      </c>
      <c r="O21" s="178">
        <v>1.82</v>
      </c>
      <c r="P21" s="178">
        <f>N21*O21</f>
        <v>1.82</v>
      </c>
      <c r="Q21" s="170">
        <f t="shared" si="0"/>
        <v>1.82</v>
      </c>
      <c r="R21" s="171"/>
      <c r="S21" s="172" t="e">
        <f>'Orçamento Sintético'!#REF!</f>
        <v>#REF!</v>
      </c>
      <c r="T21" s="173" t="e">
        <f t="shared" si="1"/>
        <v>#REF!</v>
      </c>
      <c r="U21" s="174">
        <v>298.82580000000002</v>
      </c>
    </row>
    <row r="22" spans="1:21" ht="31.5" x14ac:dyDescent="0.25">
      <c r="A22" s="238"/>
      <c r="B22" s="12" t="s">
        <v>24</v>
      </c>
      <c r="C22" s="9">
        <v>88278</v>
      </c>
      <c r="D22" s="162" t="s">
        <v>50</v>
      </c>
      <c r="E22" s="163" t="s">
        <v>348</v>
      </c>
      <c r="F22" s="164" t="s">
        <v>274</v>
      </c>
      <c r="G22" s="165" t="s">
        <v>193</v>
      </c>
      <c r="H22" s="175">
        <v>13.6</v>
      </c>
      <c r="I22" s="176">
        <v>2.35</v>
      </c>
      <c r="J22" s="176">
        <f>H22*I22</f>
        <v>31.96</v>
      </c>
      <c r="K22" s="166"/>
      <c r="L22" s="167"/>
      <c r="M22" s="167"/>
      <c r="N22" s="166"/>
      <c r="O22" s="167"/>
      <c r="P22" s="167"/>
      <c r="Q22" s="170">
        <f t="shared" si="0"/>
        <v>31.96</v>
      </c>
      <c r="R22" s="171"/>
      <c r="S22" s="172" t="e">
        <f>S21</f>
        <v>#REF!</v>
      </c>
      <c r="T22" s="173" t="e">
        <f t="shared" si="1"/>
        <v>#REF!</v>
      </c>
      <c r="U22" s="174">
        <v>281.88720000000001</v>
      </c>
    </row>
    <row r="23" spans="1:21" ht="47.25" x14ac:dyDescent="0.25">
      <c r="A23" s="238"/>
      <c r="B23" s="12" t="s">
        <v>24</v>
      </c>
      <c r="C23" s="9">
        <v>88316</v>
      </c>
      <c r="D23" s="162" t="s">
        <v>50</v>
      </c>
      <c r="E23" s="163" t="s">
        <v>349</v>
      </c>
      <c r="F23" s="164" t="s">
        <v>194</v>
      </c>
      <c r="G23" s="165" t="s">
        <v>3</v>
      </c>
      <c r="H23" s="166"/>
      <c r="I23" s="167"/>
      <c r="J23" s="167"/>
      <c r="K23" s="166"/>
      <c r="L23" s="167"/>
      <c r="M23" s="167"/>
      <c r="N23" s="177">
        <f>2.1*0.9*1.1</f>
        <v>2.0790000000000002</v>
      </c>
      <c r="O23" s="178">
        <v>16.7</v>
      </c>
      <c r="P23" s="178">
        <f>N23*O23</f>
        <v>34.719300000000004</v>
      </c>
      <c r="Q23" s="170">
        <f t="shared" si="0"/>
        <v>34.719300000000004</v>
      </c>
      <c r="R23" s="171"/>
      <c r="S23" s="172" t="e">
        <f>#REF!</f>
        <v>#REF!</v>
      </c>
      <c r="T23" s="173" t="e">
        <f t="shared" si="1"/>
        <v>#REF!</v>
      </c>
      <c r="U23" s="174">
        <v>243.03510000000003</v>
      </c>
    </row>
    <row r="24" spans="1:21" ht="15.75" x14ac:dyDescent="0.25">
      <c r="A24" s="238"/>
      <c r="B24" s="12" t="s">
        <v>24</v>
      </c>
      <c r="C24" s="9">
        <v>34557</v>
      </c>
      <c r="D24" s="162" t="s">
        <v>30</v>
      </c>
      <c r="E24" s="163" t="s">
        <v>350</v>
      </c>
      <c r="F24" s="164" t="s">
        <v>205</v>
      </c>
      <c r="G24" s="165" t="s">
        <v>3</v>
      </c>
      <c r="H24" s="166"/>
      <c r="I24" s="167"/>
      <c r="J24" s="167"/>
      <c r="K24" s="166"/>
      <c r="L24" s="167"/>
      <c r="M24" s="167"/>
      <c r="N24" s="177">
        <f>0.8*2.1*1.1</f>
        <v>1.8480000000000003</v>
      </c>
      <c r="O24" s="178">
        <v>15.64</v>
      </c>
      <c r="P24" s="178">
        <f>N24*O24</f>
        <v>28.902720000000006</v>
      </c>
      <c r="Q24" s="170">
        <f t="shared" si="0"/>
        <v>28.902720000000006</v>
      </c>
      <c r="R24" s="171"/>
      <c r="S24" s="172" t="e">
        <f>S23</f>
        <v>#REF!</v>
      </c>
      <c r="T24" s="173" t="e">
        <f t="shared" si="1"/>
        <v>#REF!</v>
      </c>
      <c r="U24" s="174">
        <v>231.22176000000005</v>
      </c>
    </row>
    <row r="25" spans="1:21" ht="31.5" x14ac:dyDescent="0.25">
      <c r="A25" s="238"/>
      <c r="B25" s="12" t="s">
        <v>24</v>
      </c>
      <c r="C25" s="9">
        <v>37592</v>
      </c>
      <c r="D25" s="162" t="s">
        <v>30</v>
      </c>
      <c r="E25" s="163" t="s">
        <v>351</v>
      </c>
      <c r="F25" s="164" t="s">
        <v>213</v>
      </c>
      <c r="G25" s="165" t="s">
        <v>201</v>
      </c>
      <c r="H25" s="175" t="s">
        <v>233</v>
      </c>
      <c r="I25" s="176" t="s">
        <v>242</v>
      </c>
      <c r="J25" s="176">
        <f>H25*I25</f>
        <v>1.41065</v>
      </c>
      <c r="K25" s="166"/>
      <c r="L25" s="167"/>
      <c r="M25" s="167"/>
      <c r="N25" s="166"/>
      <c r="O25" s="167"/>
      <c r="P25" s="167"/>
      <c r="Q25" s="170">
        <f t="shared" si="0"/>
        <v>1.41065</v>
      </c>
      <c r="R25" s="171"/>
      <c r="S25" s="172" t="e">
        <f>S24</f>
        <v>#REF!</v>
      </c>
      <c r="T25" s="173" t="e">
        <f t="shared" si="1"/>
        <v>#REF!</v>
      </c>
      <c r="U25" s="174">
        <v>184.87978899999999</v>
      </c>
    </row>
    <row r="26" spans="1:21" ht="31.5" x14ac:dyDescent="0.25">
      <c r="A26" s="238"/>
      <c r="B26" s="12" t="s">
        <v>24</v>
      </c>
      <c r="C26" s="9">
        <v>88309</v>
      </c>
      <c r="D26" s="162" t="s">
        <v>50</v>
      </c>
      <c r="E26" s="163" t="s">
        <v>352</v>
      </c>
      <c r="F26" s="164" t="s">
        <v>208</v>
      </c>
      <c r="G26" s="165" t="s">
        <v>217</v>
      </c>
      <c r="H26" s="175" t="s">
        <v>228</v>
      </c>
      <c r="I26" s="176" t="s">
        <v>237</v>
      </c>
      <c r="J26" s="176">
        <f>H26*I26</f>
        <v>1.3006500000000001</v>
      </c>
      <c r="K26" s="166"/>
      <c r="L26" s="167"/>
      <c r="M26" s="167"/>
      <c r="N26" s="166"/>
      <c r="O26" s="167"/>
      <c r="P26" s="167"/>
      <c r="Q26" s="170">
        <f t="shared" si="0"/>
        <v>1.3006500000000001</v>
      </c>
      <c r="R26" s="171"/>
      <c r="S26" s="172" t="e">
        <f>'Orçamento Sintético'!#REF!+'Orçamento Sintético'!#REF!+'Orçamento Sintético'!#REF!+'Orçamento Sintético'!#REF!+'Orçamento Sintético'!#REF!+'Orçamento Sintético'!#REF!</f>
        <v>#REF!</v>
      </c>
      <c r="T26" s="173" t="e">
        <f t="shared" si="1"/>
        <v>#REF!</v>
      </c>
      <c r="U26" s="174">
        <v>170.463189</v>
      </c>
    </row>
    <row r="27" spans="1:21" ht="31.5" x14ac:dyDescent="0.25">
      <c r="A27" s="238"/>
      <c r="B27" s="12" t="s">
        <v>24</v>
      </c>
      <c r="C27" s="9">
        <v>88316</v>
      </c>
      <c r="D27" s="162" t="s">
        <v>50</v>
      </c>
      <c r="E27" s="163" t="s">
        <v>353</v>
      </c>
      <c r="F27" s="164" t="s">
        <v>215</v>
      </c>
      <c r="G27" s="165" t="s">
        <v>193</v>
      </c>
      <c r="H27" s="175" t="s">
        <v>235</v>
      </c>
      <c r="I27" s="176" t="s">
        <v>244</v>
      </c>
      <c r="J27" s="176">
        <f>H27*I27</f>
        <v>1.0003850000000001</v>
      </c>
      <c r="K27" s="166"/>
      <c r="L27" s="167"/>
      <c r="M27" s="167"/>
      <c r="N27" s="166"/>
      <c r="O27" s="167"/>
      <c r="P27" s="167"/>
      <c r="Q27" s="170">
        <f t="shared" si="0"/>
        <v>1.0003850000000001</v>
      </c>
      <c r="R27" s="171"/>
      <c r="S27" s="172" t="e">
        <f>S26</f>
        <v>#REF!</v>
      </c>
      <c r="T27" s="173" t="e">
        <f t="shared" si="1"/>
        <v>#REF!</v>
      </c>
      <c r="U27" s="174">
        <v>131.11045810000002</v>
      </c>
    </row>
    <row r="28" spans="1:21" ht="31.5" x14ac:dyDescent="0.25">
      <c r="A28" s="250"/>
      <c r="B28" s="12" t="s">
        <v>24</v>
      </c>
      <c r="C28" s="9">
        <v>87369</v>
      </c>
      <c r="D28" s="162" t="s">
        <v>1</v>
      </c>
      <c r="E28" s="163" t="s">
        <v>354</v>
      </c>
      <c r="F28" s="164" t="s">
        <v>190</v>
      </c>
      <c r="G28" s="165" t="s">
        <v>4</v>
      </c>
      <c r="H28" s="166"/>
      <c r="I28" s="167"/>
      <c r="J28" s="167"/>
      <c r="K28" s="166"/>
      <c r="L28" s="167"/>
      <c r="M28" s="167"/>
      <c r="N28" s="177">
        <f>0.012*0.9*2.1</f>
        <v>2.2680000000000002E-2</v>
      </c>
      <c r="O28" s="178">
        <v>476.02</v>
      </c>
      <c r="P28" s="178">
        <f>N28*O28</f>
        <v>10.796133600000001</v>
      </c>
      <c r="Q28" s="170">
        <f t="shared" si="0"/>
        <v>10.796133600000001</v>
      </c>
      <c r="R28" s="171"/>
      <c r="S28" s="172" t="e">
        <f>S27</f>
        <v>#REF!</v>
      </c>
      <c r="T28" s="173" t="e">
        <f t="shared" si="1"/>
        <v>#REF!</v>
      </c>
      <c r="U28" s="174">
        <v>75.572935200000003</v>
      </c>
    </row>
    <row r="29" spans="1:21" ht="31.5" x14ac:dyDescent="0.25">
      <c r="A29" s="238"/>
      <c r="B29" s="12" t="s">
        <v>24</v>
      </c>
      <c r="C29" s="9">
        <v>88309</v>
      </c>
      <c r="D29" s="162" t="s">
        <v>50</v>
      </c>
      <c r="E29" s="163" t="s">
        <v>355</v>
      </c>
      <c r="F29" s="164" t="s">
        <v>272</v>
      </c>
      <c r="G29" s="165" t="s">
        <v>201</v>
      </c>
      <c r="H29" s="175">
        <v>0.78500000000000003</v>
      </c>
      <c r="I29" s="176">
        <v>2.37</v>
      </c>
      <c r="J29" s="176">
        <f>H29*I29</f>
        <v>1.8604500000000002</v>
      </c>
      <c r="K29" s="166"/>
      <c r="L29" s="167"/>
      <c r="M29" s="167"/>
      <c r="N29" s="166"/>
      <c r="O29" s="167"/>
      <c r="P29" s="167"/>
      <c r="Q29" s="170">
        <f t="shared" si="0"/>
        <v>1.8604500000000002</v>
      </c>
      <c r="R29" s="171"/>
      <c r="S29" s="172" t="e">
        <f>'Orçamento Sintético'!#REF!+'Orçamento Sintético'!#REF!</f>
        <v>#REF!</v>
      </c>
      <c r="T29" s="173" t="e">
        <f t="shared" si="1"/>
        <v>#REF!</v>
      </c>
      <c r="U29" s="174">
        <f>16.409169+50.63</f>
        <v>67.039169000000001</v>
      </c>
    </row>
    <row r="30" spans="1:21" ht="31.5" x14ac:dyDescent="0.25">
      <c r="A30" s="238"/>
      <c r="B30" s="12" t="s">
        <v>24</v>
      </c>
      <c r="C30" s="9">
        <v>88316</v>
      </c>
      <c r="D30" s="162" t="s">
        <v>50</v>
      </c>
      <c r="E30" s="163" t="s">
        <v>356</v>
      </c>
      <c r="F30" s="164" t="s">
        <v>212</v>
      </c>
      <c r="G30" s="165" t="s">
        <v>201</v>
      </c>
      <c r="H30" s="175" t="s">
        <v>232</v>
      </c>
      <c r="I30" s="176" t="s">
        <v>241</v>
      </c>
      <c r="J30" s="176">
        <f>H30*I30</f>
        <v>0.325351</v>
      </c>
      <c r="K30" s="166"/>
      <c r="L30" s="167"/>
      <c r="M30" s="167"/>
      <c r="N30" s="166"/>
      <c r="O30" s="167"/>
      <c r="P30" s="167"/>
      <c r="Q30" s="170">
        <f t="shared" si="0"/>
        <v>0.325351</v>
      </c>
      <c r="R30" s="171"/>
      <c r="S30" s="172" t="e">
        <f>S29</f>
        <v>#REF!</v>
      </c>
      <c r="T30" s="173" t="e">
        <f t="shared" si="1"/>
        <v>#REF!</v>
      </c>
      <c r="U30" s="174">
        <v>42.640502060000003</v>
      </c>
    </row>
    <row r="31" spans="1:21" ht="15.75" x14ac:dyDescent="0.25">
      <c r="A31" s="144"/>
      <c r="B31" s="12" t="s">
        <v>24</v>
      </c>
      <c r="C31" s="9">
        <v>88316</v>
      </c>
      <c r="D31" s="162" t="s">
        <v>50</v>
      </c>
      <c r="E31" s="163" t="s">
        <v>357</v>
      </c>
      <c r="F31" s="164" t="s">
        <v>279</v>
      </c>
      <c r="G31" s="165" t="s">
        <v>193</v>
      </c>
      <c r="H31" s="175">
        <v>0.1</v>
      </c>
      <c r="I31" s="176">
        <v>0.54</v>
      </c>
      <c r="J31" s="176">
        <f>H31*I31</f>
        <v>5.4000000000000006E-2</v>
      </c>
      <c r="K31" s="166"/>
      <c r="L31" s="167"/>
      <c r="M31" s="167"/>
      <c r="N31" s="166"/>
      <c r="O31" s="167"/>
      <c r="P31" s="167"/>
      <c r="Q31" s="170">
        <f t="shared" si="0"/>
        <v>5.4000000000000006E-2</v>
      </c>
      <c r="R31" s="171"/>
      <c r="S31" s="172" t="e">
        <f>'Orçamento Sintético'!#REF!+'Orçamento Sintético'!#REF!+'Orçamento Sintético'!#REF!+'Orçamento Sintético'!#REF!+'Orçamento Sintético'!#REF!+'Orçamento Sintético'!#REF!</f>
        <v>#REF!</v>
      </c>
      <c r="T31" s="173" t="e">
        <f t="shared" si="1"/>
        <v>#REF!</v>
      </c>
      <c r="U31" s="174">
        <v>15.105420000000002</v>
      </c>
    </row>
    <row r="32" spans="1:21" ht="31.5" x14ac:dyDescent="0.25">
      <c r="A32" s="238"/>
      <c r="B32" s="12" t="s">
        <v>24</v>
      </c>
      <c r="C32" s="9">
        <v>88310</v>
      </c>
      <c r="D32" s="162" t="s">
        <v>50</v>
      </c>
      <c r="E32" s="163" t="s">
        <v>358</v>
      </c>
      <c r="F32" s="164" t="s">
        <v>216</v>
      </c>
      <c r="G32" s="165" t="s">
        <v>193</v>
      </c>
      <c r="H32" s="175" t="s">
        <v>236</v>
      </c>
      <c r="I32" s="176" t="s">
        <v>245</v>
      </c>
      <c r="J32" s="176">
        <f>H32*I32</f>
        <v>0.109788</v>
      </c>
      <c r="K32" s="166"/>
      <c r="L32" s="167"/>
      <c r="M32" s="167"/>
      <c r="N32" s="166"/>
      <c r="O32" s="167"/>
      <c r="P32" s="167"/>
      <c r="Q32" s="170">
        <f t="shared" si="0"/>
        <v>0.109788</v>
      </c>
      <c r="R32" s="171"/>
      <c r="S32" s="172" t="e">
        <f>S31</f>
        <v>#REF!</v>
      </c>
      <c r="T32" s="173" t="e">
        <f t="shared" si="1"/>
        <v>#REF!</v>
      </c>
      <c r="U32" s="174">
        <v>14.388815279999999</v>
      </c>
    </row>
    <row r="33" spans="1:21" ht="16.5" thickBot="1" x14ac:dyDescent="0.3">
      <c r="A33" s="238"/>
      <c r="B33" s="12" t="s">
        <v>24</v>
      </c>
      <c r="C33" s="9">
        <v>88316</v>
      </c>
      <c r="D33" s="162" t="s">
        <v>50</v>
      </c>
      <c r="E33" s="179" t="s">
        <v>359</v>
      </c>
      <c r="F33" s="180" t="s">
        <v>273</v>
      </c>
      <c r="G33" s="181" t="s">
        <v>217</v>
      </c>
      <c r="H33" s="182">
        <v>9.4000000000000004E-3</v>
      </c>
      <c r="I33" s="183">
        <v>38.56</v>
      </c>
      <c r="J33" s="183">
        <f>H33*I33</f>
        <v>0.36246400000000001</v>
      </c>
      <c r="K33" s="184"/>
      <c r="L33" s="185"/>
      <c r="M33" s="185"/>
      <c r="N33" s="184"/>
      <c r="O33" s="185"/>
      <c r="P33" s="185"/>
      <c r="Q33" s="186">
        <f t="shared" si="0"/>
        <v>0.36246400000000001</v>
      </c>
      <c r="R33" s="187"/>
      <c r="S33" s="188" t="e">
        <f>S32</f>
        <v>#REF!</v>
      </c>
      <c r="T33" s="189" t="e">
        <f t="shared" si="1"/>
        <v>#REF!</v>
      </c>
      <c r="U33" s="190">
        <v>3.1969324800000001</v>
      </c>
    </row>
    <row r="34" spans="1:21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</sheetData>
  <sortState ref="F2:U33">
    <sortCondition descending="1" ref="U2"/>
  </sortState>
  <mergeCells count="8">
    <mergeCell ref="E1:U1"/>
    <mergeCell ref="A32:A33"/>
    <mergeCell ref="A29:A30"/>
    <mergeCell ref="A24:A28"/>
    <mergeCell ref="A17:A23"/>
    <mergeCell ref="A12:A15"/>
    <mergeCell ref="A6:A11"/>
    <mergeCell ref="A2:A3"/>
  </mergeCells>
  <phoneticPr fontId="18" type="noConversion"/>
  <pageMargins left="0.511811024" right="0.511811024" top="0.78740157499999996" bottom="0.78740157499999996" header="0.31496062000000002" footer="0.31496062000000002"/>
  <pageSetup paperSize="9" scale="7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8"/>
  <sheetViews>
    <sheetView topLeftCell="A59" workbookViewId="0">
      <selection activeCell="C63" sqref="C63"/>
    </sheetView>
  </sheetViews>
  <sheetFormatPr defaultColWidth="8.7109375" defaultRowHeight="12.75" x14ac:dyDescent="0.25"/>
  <cols>
    <col min="1" max="1" width="9.28515625" style="2" customWidth="1"/>
    <col min="2" max="2" width="11.5703125" style="2" hidden="1" customWidth="1"/>
    <col min="3" max="3" width="84.42578125" style="48" customWidth="1"/>
    <col min="4" max="4" width="10.85546875" style="2" customWidth="1"/>
    <col min="5" max="5" width="9" style="4" bestFit="1" customWidth="1"/>
    <col min="6" max="6" width="11.85546875" style="2" hidden="1" customWidth="1"/>
    <col min="7" max="7" width="17.42578125" style="2" hidden="1" customWidth="1"/>
    <col min="8" max="8" width="14.28515625" style="2" bestFit="1" customWidth="1"/>
    <col min="9" max="16384" width="8.7109375" style="2"/>
  </cols>
  <sheetData>
    <row r="1" spans="1:7" ht="15" hidden="1" customHeight="1" x14ac:dyDescent="0.25">
      <c r="A1" s="215" t="s">
        <v>5</v>
      </c>
      <c r="B1" s="216"/>
      <c r="C1" s="216"/>
      <c r="D1" s="216"/>
      <c r="E1" s="216"/>
      <c r="F1" s="216"/>
      <c r="G1" s="217"/>
    </row>
    <row r="2" spans="1:7" hidden="1" x14ac:dyDescent="0.25">
      <c r="A2" s="42" t="s">
        <v>14</v>
      </c>
      <c r="B2" s="43"/>
      <c r="C2" s="218" t="s">
        <v>15</v>
      </c>
      <c r="D2" s="218"/>
      <c r="E2" s="218"/>
      <c r="F2" s="218"/>
      <c r="G2" s="219"/>
    </row>
    <row r="3" spans="1:7" hidden="1" x14ac:dyDescent="0.25">
      <c r="A3" s="42" t="s">
        <v>6</v>
      </c>
      <c r="B3" s="43"/>
      <c r="C3" s="114" t="s">
        <v>311</v>
      </c>
      <c r="D3" s="218" t="s">
        <v>8</v>
      </c>
      <c r="E3" s="218"/>
      <c r="F3" s="218"/>
      <c r="G3" s="219"/>
    </row>
    <row r="4" spans="1:7" hidden="1" x14ac:dyDescent="0.25">
      <c r="A4" s="42" t="s">
        <v>7</v>
      </c>
      <c r="B4" s="43"/>
      <c r="C4" s="114" t="s">
        <v>16</v>
      </c>
      <c r="D4" s="218" t="s">
        <v>10</v>
      </c>
      <c r="E4" s="218"/>
      <c r="F4" s="222">
        <v>1.1214999999999999</v>
      </c>
      <c r="G4" s="223"/>
    </row>
    <row r="5" spans="1:7" ht="12.6" hidden="1" customHeight="1" x14ac:dyDescent="0.25">
      <c r="A5" s="42" t="s">
        <v>9</v>
      </c>
      <c r="B5" s="41">
        <f>BDI!C22</f>
        <v>0.25009701567424636</v>
      </c>
      <c r="C5" s="112"/>
      <c r="D5" s="114" t="s">
        <v>11</v>
      </c>
      <c r="E5" s="113"/>
      <c r="F5" s="222">
        <v>0.7087</v>
      </c>
      <c r="G5" s="223"/>
    </row>
    <row r="6" spans="1:7" x14ac:dyDescent="0.25">
      <c r="A6" s="5" t="s">
        <v>17</v>
      </c>
      <c r="B6" s="6" t="s">
        <v>18</v>
      </c>
      <c r="C6" s="7" t="s">
        <v>19</v>
      </c>
      <c r="D6" s="6" t="s">
        <v>20</v>
      </c>
      <c r="E6" s="6" t="s">
        <v>21</v>
      </c>
      <c r="F6" s="6" t="s">
        <v>23</v>
      </c>
      <c r="G6" s="8" t="s">
        <v>22</v>
      </c>
    </row>
    <row r="7" spans="1:7" x14ac:dyDescent="0.25">
      <c r="A7" s="107">
        <v>1</v>
      </c>
      <c r="B7" s="108"/>
      <c r="C7" s="109" t="s">
        <v>159</v>
      </c>
      <c r="D7" s="110"/>
      <c r="E7" s="108"/>
      <c r="F7" s="108"/>
      <c r="G7" s="111"/>
    </row>
    <row r="8" spans="1:7" x14ac:dyDescent="0.25">
      <c r="A8" s="107" t="s">
        <v>13</v>
      </c>
      <c r="B8" s="108"/>
      <c r="C8" s="109" t="s">
        <v>169</v>
      </c>
      <c r="D8" s="110"/>
      <c r="E8" s="108"/>
      <c r="F8" s="108"/>
      <c r="G8" s="111"/>
    </row>
    <row r="9" spans="1:7" x14ac:dyDescent="0.25">
      <c r="A9" s="89" t="s">
        <v>170</v>
      </c>
      <c r="B9" s="90"/>
      <c r="C9" s="93" t="s">
        <v>160</v>
      </c>
      <c r="D9" s="91"/>
      <c r="E9" s="90"/>
      <c r="F9" s="90"/>
      <c r="G9" s="92"/>
    </row>
    <row r="10" spans="1:7" x14ac:dyDescent="0.25">
      <c r="A10" s="89" t="s">
        <v>171</v>
      </c>
      <c r="B10" s="90"/>
      <c r="C10" s="93" t="s">
        <v>162</v>
      </c>
      <c r="D10" s="91"/>
      <c r="E10" s="90"/>
      <c r="F10" s="90"/>
      <c r="G10" s="92"/>
    </row>
    <row r="11" spans="1:7" ht="25.5" x14ac:dyDescent="0.25">
      <c r="A11" s="44" t="s">
        <v>172</v>
      </c>
      <c r="B11" s="9">
        <v>97622</v>
      </c>
      <c r="C11" s="24" t="s">
        <v>164</v>
      </c>
      <c r="D11" s="45">
        <f>Quantitativos!H6</f>
        <v>21.619999999999997</v>
      </c>
      <c r="E11" s="9" t="s">
        <v>4</v>
      </c>
      <c r="F11" s="46">
        <f>CPUs!P11</f>
        <v>48.83911773377956</v>
      </c>
      <c r="G11" s="47">
        <f>D11*F11</f>
        <v>1055.901725404314</v>
      </c>
    </row>
    <row r="12" spans="1:7" x14ac:dyDescent="0.25">
      <c r="A12" s="89" t="s">
        <v>173</v>
      </c>
      <c r="B12" s="90"/>
      <c r="C12" s="93" t="s">
        <v>166</v>
      </c>
      <c r="D12" s="91"/>
      <c r="E12" s="90"/>
      <c r="F12" s="90"/>
      <c r="G12" s="92"/>
    </row>
    <row r="13" spans="1:7" ht="25.5" x14ac:dyDescent="0.25">
      <c r="A13" s="44" t="s">
        <v>176</v>
      </c>
      <c r="B13" s="9">
        <v>97622</v>
      </c>
      <c r="C13" s="24" t="s">
        <v>164</v>
      </c>
      <c r="D13" s="45" t="e">
        <f>Quantitativos!#REF!</f>
        <v>#REF!</v>
      </c>
      <c r="E13" s="9" t="s">
        <v>4</v>
      </c>
      <c r="F13" s="46">
        <f>CPUs!$P$11</f>
        <v>48.83911773377956</v>
      </c>
      <c r="G13" s="47" t="e">
        <f>D13*F13</f>
        <v>#REF!</v>
      </c>
    </row>
    <row r="14" spans="1:7" x14ac:dyDescent="0.25">
      <c r="A14" s="89" t="s">
        <v>174</v>
      </c>
      <c r="B14" s="90"/>
      <c r="C14" s="93" t="s">
        <v>167</v>
      </c>
      <c r="D14" s="91"/>
      <c r="E14" s="90"/>
      <c r="F14" s="90"/>
      <c r="G14" s="92"/>
    </row>
    <row r="15" spans="1:7" ht="25.5" x14ac:dyDescent="0.25">
      <c r="A15" s="44" t="s">
        <v>177</v>
      </c>
      <c r="B15" s="9">
        <v>97622</v>
      </c>
      <c r="C15" s="24" t="s">
        <v>164</v>
      </c>
      <c r="D15" s="45" t="e">
        <f>Quantitativos!#REF!</f>
        <v>#REF!</v>
      </c>
      <c r="E15" s="9" t="s">
        <v>4</v>
      </c>
      <c r="F15" s="46">
        <f>CPUs!$P$11</f>
        <v>48.83911773377956</v>
      </c>
      <c r="G15" s="47" t="e">
        <f>D15*F15</f>
        <v>#REF!</v>
      </c>
    </row>
    <row r="16" spans="1:7" x14ac:dyDescent="0.25">
      <c r="A16" s="89" t="s">
        <v>175</v>
      </c>
      <c r="B16" s="90"/>
      <c r="C16" s="93" t="s">
        <v>168</v>
      </c>
      <c r="D16" s="91"/>
      <c r="E16" s="90"/>
      <c r="F16" s="90"/>
      <c r="G16" s="92"/>
    </row>
    <row r="17" spans="1:7" ht="25.5" x14ac:dyDescent="0.25">
      <c r="A17" s="44" t="s">
        <v>178</v>
      </c>
      <c r="B17" s="9">
        <v>97622</v>
      </c>
      <c r="C17" s="24" t="s">
        <v>164</v>
      </c>
      <c r="D17" s="45" t="e">
        <f>Quantitativos!#REF!</f>
        <v>#REF!</v>
      </c>
      <c r="E17" s="9" t="s">
        <v>4</v>
      </c>
      <c r="F17" s="46">
        <f>CPUs!$P$11</f>
        <v>48.83911773377956</v>
      </c>
      <c r="G17" s="47" t="e">
        <f>D17*F17</f>
        <v>#REF!</v>
      </c>
    </row>
    <row r="18" spans="1:7" x14ac:dyDescent="0.25">
      <c r="A18" s="107" t="s">
        <v>161</v>
      </c>
      <c r="B18" s="108"/>
      <c r="C18" s="109" t="s">
        <v>179</v>
      </c>
      <c r="D18" s="110"/>
      <c r="E18" s="108"/>
      <c r="F18" s="108"/>
      <c r="G18" s="111"/>
    </row>
    <row r="19" spans="1:7" ht="25.5" x14ac:dyDescent="0.25">
      <c r="A19" s="44" t="s">
        <v>163</v>
      </c>
      <c r="B19" s="9">
        <v>100205</v>
      </c>
      <c r="C19" s="24" t="s">
        <v>180</v>
      </c>
      <c r="D19" s="45" t="e">
        <f>Quantitativos!#REF!</f>
        <v>#REF!</v>
      </c>
      <c r="E19" s="9" t="s">
        <v>181</v>
      </c>
      <c r="F19" s="46">
        <f>CPUs!P20</f>
        <v>1275.7228919092245</v>
      </c>
      <c r="G19" s="47" t="e">
        <f>D19*F19</f>
        <v>#REF!</v>
      </c>
    </row>
    <row r="20" spans="1:7" ht="25.5" x14ac:dyDescent="0.25">
      <c r="A20" s="44" t="s">
        <v>182</v>
      </c>
      <c r="B20" s="9">
        <v>97914</v>
      </c>
      <c r="C20" s="24" t="s">
        <v>183</v>
      </c>
      <c r="D20" s="45" t="e">
        <f>Quantitativos!#REF!</f>
        <v>#REF!</v>
      </c>
      <c r="E20" s="9" t="s">
        <v>181</v>
      </c>
      <c r="F20" s="46">
        <f>CPUs!P29</f>
        <v>2.2751765685271286</v>
      </c>
      <c r="G20" s="47" t="e">
        <f>D20*F20</f>
        <v>#REF!</v>
      </c>
    </row>
    <row r="21" spans="1:7" hidden="1" x14ac:dyDescent="0.25">
      <c r="A21" s="268" t="s">
        <v>35</v>
      </c>
      <c r="B21" s="269"/>
      <c r="C21" s="269"/>
      <c r="D21" s="269"/>
      <c r="E21" s="269"/>
      <c r="F21" s="269"/>
      <c r="G21" s="116" t="e">
        <f>SUM(G7:G20)</f>
        <v>#REF!</v>
      </c>
    </row>
    <row r="22" spans="1:7" x14ac:dyDescent="0.25">
      <c r="A22" s="107">
        <v>2</v>
      </c>
      <c r="B22" s="108"/>
      <c r="C22" s="109" t="s">
        <v>184</v>
      </c>
      <c r="D22" s="110"/>
      <c r="E22" s="108"/>
      <c r="F22" s="108"/>
      <c r="G22" s="111"/>
    </row>
    <row r="23" spans="1:7" x14ac:dyDescent="0.25">
      <c r="A23" s="89" t="s">
        <v>185</v>
      </c>
      <c r="B23" s="90"/>
      <c r="C23" s="93" t="s">
        <v>160</v>
      </c>
      <c r="D23" s="91"/>
      <c r="E23" s="90"/>
      <c r="F23" s="90"/>
      <c r="G23" s="92"/>
    </row>
    <row r="24" spans="1:7" ht="25.5" x14ac:dyDescent="0.25">
      <c r="A24" s="44" t="s">
        <v>246</v>
      </c>
      <c r="B24" s="9" t="s">
        <v>197</v>
      </c>
      <c r="C24" s="24" t="s">
        <v>206</v>
      </c>
      <c r="D24" s="45">
        <v>1</v>
      </c>
      <c r="E24" s="9" t="s">
        <v>193</v>
      </c>
      <c r="F24" s="46">
        <f>CPUs!$P$58</f>
        <v>918.33716894834072</v>
      </c>
      <c r="G24" s="47">
        <f>D24*F24</f>
        <v>918.33716894834072</v>
      </c>
    </row>
    <row r="25" spans="1:7" x14ac:dyDescent="0.25">
      <c r="A25" s="89" t="s">
        <v>247</v>
      </c>
      <c r="B25" s="90"/>
      <c r="C25" s="93" t="s">
        <v>162</v>
      </c>
      <c r="D25" s="91"/>
      <c r="E25" s="90"/>
      <c r="F25" s="90"/>
      <c r="G25" s="92"/>
    </row>
    <row r="26" spans="1:7" ht="25.5" x14ac:dyDescent="0.25">
      <c r="A26" s="44" t="s">
        <v>248</v>
      </c>
      <c r="B26" s="9" t="s">
        <v>187</v>
      </c>
      <c r="C26" s="24" t="s">
        <v>195</v>
      </c>
      <c r="D26" s="45">
        <v>1</v>
      </c>
      <c r="E26" s="9" t="s">
        <v>193</v>
      </c>
      <c r="F26" s="46">
        <f>CPUs!$P$45</f>
        <v>732.12393271281394</v>
      </c>
      <c r="G26" s="47">
        <f>D26*F26</f>
        <v>732.12393271281394</v>
      </c>
    </row>
    <row r="27" spans="1:7" x14ac:dyDescent="0.25">
      <c r="A27" s="89" t="s">
        <v>249</v>
      </c>
      <c r="B27" s="90"/>
      <c r="C27" s="93" t="s">
        <v>166</v>
      </c>
      <c r="D27" s="91"/>
      <c r="E27" s="90"/>
      <c r="F27" s="90"/>
      <c r="G27" s="92"/>
    </row>
    <row r="28" spans="1:7" x14ac:dyDescent="0.25">
      <c r="A28" s="89" t="s">
        <v>250</v>
      </c>
      <c r="B28" s="90"/>
      <c r="C28" s="93" t="s">
        <v>167</v>
      </c>
      <c r="D28" s="91"/>
      <c r="E28" s="90"/>
      <c r="F28" s="90"/>
      <c r="G28" s="92"/>
    </row>
    <row r="29" spans="1:7" ht="25.5" x14ac:dyDescent="0.25">
      <c r="A29" s="44" t="s">
        <v>254</v>
      </c>
      <c r="B29" s="9" t="s">
        <v>187</v>
      </c>
      <c r="C29" s="24" t="s">
        <v>195</v>
      </c>
      <c r="D29" s="45">
        <v>4</v>
      </c>
      <c r="E29" s="9" t="s">
        <v>193</v>
      </c>
      <c r="F29" s="46">
        <f>CPUs!$P$45</f>
        <v>732.12393271281394</v>
      </c>
      <c r="G29" s="47">
        <f>D29*F29</f>
        <v>2928.4957308512558</v>
      </c>
    </row>
    <row r="30" spans="1:7" ht="25.5" x14ac:dyDescent="0.25">
      <c r="A30" s="44" t="s">
        <v>255</v>
      </c>
      <c r="B30" s="9" t="s">
        <v>197</v>
      </c>
      <c r="C30" s="24" t="s">
        <v>206</v>
      </c>
      <c r="D30" s="45">
        <v>4</v>
      </c>
      <c r="E30" s="9" t="s">
        <v>193</v>
      </c>
      <c r="F30" s="46">
        <f>CPUs!$P$58</f>
        <v>918.33716894834072</v>
      </c>
      <c r="G30" s="47">
        <f>D30*F30</f>
        <v>3673.3486757933629</v>
      </c>
    </row>
    <row r="31" spans="1:7" x14ac:dyDescent="0.25">
      <c r="A31" s="89" t="s">
        <v>251</v>
      </c>
      <c r="B31" s="90"/>
      <c r="C31" s="93" t="s">
        <v>168</v>
      </c>
      <c r="D31" s="91"/>
      <c r="E31" s="90"/>
      <c r="F31" s="90"/>
      <c r="G31" s="92"/>
    </row>
    <row r="32" spans="1:7" ht="25.5" x14ac:dyDescent="0.25">
      <c r="A32" s="44" t="s">
        <v>256</v>
      </c>
      <c r="B32" s="9" t="s">
        <v>187</v>
      </c>
      <c r="C32" s="24" t="s">
        <v>195</v>
      </c>
      <c r="D32" s="45">
        <v>2</v>
      </c>
      <c r="E32" s="9" t="s">
        <v>193</v>
      </c>
      <c r="F32" s="46">
        <f>CPUs!$P$45</f>
        <v>732.12393271281394</v>
      </c>
      <c r="G32" s="47">
        <f>D32*F32</f>
        <v>1464.2478654256279</v>
      </c>
    </row>
    <row r="33" spans="1:7" ht="25.5" x14ac:dyDescent="0.25">
      <c r="A33" s="44" t="s">
        <v>257</v>
      </c>
      <c r="B33" s="9" t="s">
        <v>197</v>
      </c>
      <c r="C33" s="24" t="s">
        <v>206</v>
      </c>
      <c r="D33" s="45">
        <v>2</v>
      </c>
      <c r="E33" s="9" t="s">
        <v>193</v>
      </c>
      <c r="F33" s="46">
        <f>CPUs!$P$58</f>
        <v>918.33716894834072</v>
      </c>
      <c r="G33" s="47">
        <f>D33*F33</f>
        <v>1836.6743378966814</v>
      </c>
    </row>
    <row r="34" spans="1:7" x14ac:dyDescent="0.25">
      <c r="A34" s="89" t="s">
        <v>252</v>
      </c>
      <c r="B34" s="90"/>
      <c r="C34" s="93" t="s">
        <v>253</v>
      </c>
      <c r="D34" s="91"/>
      <c r="E34" s="90"/>
      <c r="F34" s="90"/>
      <c r="G34" s="92"/>
    </row>
    <row r="35" spans="1:7" ht="25.5" x14ac:dyDescent="0.25">
      <c r="A35" s="44" t="s">
        <v>258</v>
      </c>
      <c r="B35" s="9" t="s">
        <v>197</v>
      </c>
      <c r="C35" s="24" t="s">
        <v>206</v>
      </c>
      <c r="D35" s="45">
        <v>1</v>
      </c>
      <c r="E35" s="9" t="s">
        <v>193</v>
      </c>
      <c r="F35" s="46">
        <f>CPUs!$P$58</f>
        <v>918.33716894834072</v>
      </c>
      <c r="G35" s="47">
        <f>D35*F35</f>
        <v>918.33716894834072</v>
      </c>
    </row>
    <row r="36" spans="1:7" hidden="1" x14ac:dyDescent="0.25">
      <c r="A36" s="268" t="s">
        <v>35</v>
      </c>
      <c r="B36" s="269"/>
      <c r="C36" s="269"/>
      <c r="D36" s="269"/>
      <c r="E36" s="269"/>
      <c r="F36" s="269"/>
      <c r="G36" s="116">
        <f>SUM(G24:G35)</f>
        <v>12471.564880576425</v>
      </c>
    </row>
    <row r="37" spans="1:7" x14ac:dyDescent="0.25">
      <c r="A37" s="107">
        <v>3</v>
      </c>
      <c r="B37" s="108"/>
      <c r="C37" s="109" t="s">
        <v>259</v>
      </c>
      <c r="D37" s="110"/>
      <c r="E37" s="108"/>
      <c r="F37" s="108"/>
      <c r="G37" s="111"/>
    </row>
    <row r="38" spans="1:7" x14ac:dyDescent="0.25">
      <c r="A38" s="89" t="s">
        <v>260</v>
      </c>
      <c r="B38" s="90"/>
      <c r="C38" s="93" t="s">
        <v>160</v>
      </c>
      <c r="D38" s="91"/>
      <c r="E38" s="90"/>
      <c r="F38" s="90"/>
      <c r="G38" s="92"/>
    </row>
    <row r="39" spans="1:7" ht="25.5" x14ac:dyDescent="0.25">
      <c r="A39" s="44" t="s">
        <v>261</v>
      </c>
      <c r="B39" s="9">
        <v>96359</v>
      </c>
      <c r="C39" s="24" t="s">
        <v>207</v>
      </c>
      <c r="D39" s="45" t="e">
        <f>Quantitativos!#REF!</f>
        <v>#REF!</v>
      </c>
      <c r="E39" s="9" t="s">
        <v>3</v>
      </c>
      <c r="F39" s="46">
        <f>CPUs!$P$77</f>
        <v>90.355063391687082</v>
      </c>
      <c r="G39" s="47" t="e">
        <f>D39*F39</f>
        <v>#REF!</v>
      </c>
    </row>
    <row r="40" spans="1:7" x14ac:dyDescent="0.25">
      <c r="A40" s="89" t="s">
        <v>262</v>
      </c>
      <c r="B40" s="90"/>
      <c r="C40" s="93" t="s">
        <v>162</v>
      </c>
      <c r="D40" s="91"/>
      <c r="E40" s="90"/>
      <c r="F40" s="90"/>
      <c r="G40" s="92"/>
    </row>
    <row r="41" spans="1:7" ht="25.5" x14ac:dyDescent="0.25">
      <c r="A41" s="44" t="s">
        <v>263</v>
      </c>
      <c r="B41" s="9">
        <v>96359</v>
      </c>
      <c r="C41" s="24" t="s">
        <v>207</v>
      </c>
      <c r="D41" s="45" t="e">
        <f>Quantitativos!#REF!</f>
        <v>#REF!</v>
      </c>
      <c r="E41" s="9" t="s">
        <v>3</v>
      </c>
      <c r="F41" s="46">
        <f>CPUs!$P$77</f>
        <v>90.355063391687082</v>
      </c>
      <c r="G41" s="47" t="e">
        <f>D41*F41</f>
        <v>#REF!</v>
      </c>
    </row>
    <row r="42" spans="1:7" x14ac:dyDescent="0.25">
      <c r="A42" s="89" t="s">
        <v>264</v>
      </c>
      <c r="B42" s="90"/>
      <c r="C42" s="93" t="s">
        <v>166</v>
      </c>
      <c r="D42" s="91"/>
      <c r="E42" s="90"/>
      <c r="F42" s="90"/>
      <c r="G42" s="92"/>
    </row>
    <row r="43" spans="1:7" ht="25.5" x14ac:dyDescent="0.25">
      <c r="A43" s="44" t="s">
        <v>265</v>
      </c>
      <c r="B43" s="9">
        <v>96359</v>
      </c>
      <c r="C43" s="24" t="s">
        <v>207</v>
      </c>
      <c r="D43" s="45" t="e">
        <f>Quantitativos!#REF!</f>
        <v>#REF!</v>
      </c>
      <c r="E43" s="9" t="s">
        <v>3</v>
      </c>
      <c r="F43" s="46">
        <f>CPUs!$P$77</f>
        <v>90.355063391687082</v>
      </c>
      <c r="G43" s="47" t="e">
        <f>D43*F43</f>
        <v>#REF!</v>
      </c>
    </row>
    <row r="44" spans="1:7" x14ac:dyDescent="0.25">
      <c r="A44" s="89" t="s">
        <v>266</v>
      </c>
      <c r="B44" s="90"/>
      <c r="C44" s="93" t="s">
        <v>167</v>
      </c>
      <c r="D44" s="91"/>
      <c r="E44" s="90"/>
      <c r="F44" s="90"/>
      <c r="G44" s="92"/>
    </row>
    <row r="45" spans="1:7" ht="25.5" x14ac:dyDescent="0.25">
      <c r="A45" s="44" t="s">
        <v>267</v>
      </c>
      <c r="B45" s="9">
        <v>96359</v>
      </c>
      <c r="C45" s="24" t="s">
        <v>207</v>
      </c>
      <c r="D45" s="45" t="e">
        <f>Quantitativos!#REF!</f>
        <v>#REF!</v>
      </c>
      <c r="E45" s="9" t="s">
        <v>3</v>
      </c>
      <c r="F45" s="46">
        <f>CPUs!$P$77</f>
        <v>90.355063391687082</v>
      </c>
      <c r="G45" s="47" t="e">
        <f>D45*F45</f>
        <v>#REF!</v>
      </c>
    </row>
    <row r="46" spans="1:7" ht="38.25" x14ac:dyDescent="0.25">
      <c r="A46" s="44" t="s">
        <v>286</v>
      </c>
      <c r="B46" s="9">
        <v>96360</v>
      </c>
      <c r="C46" s="24" t="s">
        <v>288</v>
      </c>
      <c r="D46" s="45" t="e">
        <f>Quantitativos!#REF!</f>
        <v>#REF!</v>
      </c>
      <c r="E46" s="9" t="s">
        <v>3</v>
      </c>
      <c r="F46" s="46">
        <f>CPUs!$P$91</f>
        <v>75.668084836448529</v>
      </c>
      <c r="G46" s="47" t="e">
        <f>D46*F46</f>
        <v>#REF!</v>
      </c>
    </row>
    <row r="47" spans="1:7" x14ac:dyDescent="0.25">
      <c r="A47" s="89" t="s">
        <v>268</v>
      </c>
      <c r="B47" s="90"/>
      <c r="C47" s="93" t="s">
        <v>168</v>
      </c>
      <c r="D47" s="91"/>
      <c r="E47" s="90"/>
      <c r="F47" s="90"/>
      <c r="G47" s="92"/>
    </row>
    <row r="48" spans="1:7" ht="25.5" x14ac:dyDescent="0.25">
      <c r="A48" s="44" t="s">
        <v>269</v>
      </c>
      <c r="B48" s="9">
        <v>96359</v>
      </c>
      <c r="C48" s="24" t="s">
        <v>207</v>
      </c>
      <c r="D48" s="45" t="e">
        <f>Quantitativos!#REF!</f>
        <v>#REF!</v>
      </c>
      <c r="E48" s="9" t="s">
        <v>3</v>
      </c>
      <c r="F48" s="46">
        <f>CPUs!$P$77</f>
        <v>90.355063391687082</v>
      </c>
      <c r="G48" s="47" t="e">
        <f>D48*F48</f>
        <v>#REF!</v>
      </c>
    </row>
    <row r="49" spans="1:7" ht="38.25" x14ac:dyDescent="0.25">
      <c r="A49" s="44" t="s">
        <v>287</v>
      </c>
      <c r="B49" s="9">
        <v>96360</v>
      </c>
      <c r="C49" s="24" t="s">
        <v>288</v>
      </c>
      <c r="D49" s="45" t="e">
        <f>Quantitativos!#REF!</f>
        <v>#REF!</v>
      </c>
      <c r="E49" s="9" t="s">
        <v>3</v>
      </c>
      <c r="F49" s="46">
        <f>CPUs!$P$91</f>
        <v>75.668084836448529</v>
      </c>
      <c r="G49" s="47" t="e">
        <f>D49*F49</f>
        <v>#REF!</v>
      </c>
    </row>
    <row r="50" spans="1:7" x14ac:dyDescent="0.25">
      <c r="A50" s="89" t="s">
        <v>270</v>
      </c>
      <c r="B50" s="90"/>
      <c r="C50" s="93" t="s">
        <v>253</v>
      </c>
      <c r="D50" s="91"/>
      <c r="E50" s="90"/>
      <c r="F50" s="90"/>
      <c r="G50" s="92"/>
    </row>
    <row r="51" spans="1:7" ht="25.5" x14ac:dyDescent="0.25">
      <c r="A51" s="44" t="s">
        <v>271</v>
      </c>
      <c r="B51" s="9">
        <v>96359</v>
      </c>
      <c r="C51" s="24" t="s">
        <v>207</v>
      </c>
      <c r="D51" s="45" t="e">
        <f>Quantitativos!#REF!</f>
        <v>#REF!</v>
      </c>
      <c r="E51" s="9" t="s">
        <v>3</v>
      </c>
      <c r="F51" s="46">
        <f>CPUs!$P$77</f>
        <v>90.355063391687082</v>
      </c>
      <c r="G51" s="47" t="e">
        <f>D51*F51</f>
        <v>#REF!</v>
      </c>
    </row>
    <row r="52" spans="1:7" hidden="1" x14ac:dyDescent="0.25">
      <c r="A52" s="268" t="s">
        <v>35</v>
      </c>
      <c r="B52" s="269"/>
      <c r="C52" s="269"/>
      <c r="D52" s="269"/>
      <c r="E52" s="269"/>
      <c r="F52" s="269"/>
      <c r="G52" s="116" t="e">
        <f>SUM(G39:G51)</f>
        <v>#REF!</v>
      </c>
    </row>
    <row r="53" spans="1:7" x14ac:dyDescent="0.25">
      <c r="A53" s="107">
        <v>4</v>
      </c>
      <c r="B53" s="108"/>
      <c r="C53" s="109" t="s">
        <v>289</v>
      </c>
      <c r="D53" s="110"/>
      <c r="E53" s="108"/>
      <c r="F53" s="108"/>
      <c r="G53" s="111"/>
    </row>
    <row r="54" spans="1:7" x14ac:dyDescent="0.25">
      <c r="A54" s="89" t="s">
        <v>290</v>
      </c>
      <c r="B54" s="90"/>
      <c r="C54" s="93" t="s">
        <v>160</v>
      </c>
      <c r="D54" s="91"/>
      <c r="E54" s="90"/>
      <c r="F54" s="90"/>
      <c r="G54" s="92"/>
    </row>
    <row r="55" spans="1:7" x14ac:dyDescent="0.25">
      <c r="A55" s="89" t="s">
        <v>291</v>
      </c>
      <c r="B55" s="90"/>
      <c r="C55" s="93" t="s">
        <v>162</v>
      </c>
      <c r="D55" s="91"/>
      <c r="E55" s="90"/>
      <c r="F55" s="90"/>
      <c r="G55" s="92"/>
    </row>
    <row r="56" spans="1:7" ht="38.25" x14ac:dyDescent="0.25">
      <c r="A56" s="44" t="s">
        <v>321</v>
      </c>
      <c r="B56" s="9">
        <v>87903</v>
      </c>
      <c r="C56" s="24" t="s">
        <v>276</v>
      </c>
      <c r="D56" s="45" t="e">
        <f>Quantitativos!#REF!</f>
        <v>#REF!</v>
      </c>
      <c r="E56" s="9" t="s">
        <v>3</v>
      </c>
      <c r="F56" s="46">
        <f>CPUs!$P$102</f>
        <v>11.809160217783258</v>
      </c>
      <c r="G56" s="47" t="e">
        <f>D56*F56</f>
        <v>#REF!</v>
      </c>
    </row>
    <row r="57" spans="1:7" ht="38.25" x14ac:dyDescent="0.25">
      <c r="A57" s="44" t="s">
        <v>322</v>
      </c>
      <c r="B57" s="9">
        <v>87777</v>
      </c>
      <c r="C57" s="24" t="s">
        <v>277</v>
      </c>
      <c r="D57" s="45" t="e">
        <f>D56</f>
        <v>#REF!</v>
      </c>
      <c r="E57" s="9" t="s">
        <v>3</v>
      </c>
      <c r="F57" s="46">
        <f>CPUs!$P$114</f>
        <v>56.081792312521287</v>
      </c>
      <c r="G57" s="47" t="e">
        <f>D57*F57</f>
        <v>#REF!</v>
      </c>
    </row>
    <row r="58" spans="1:7" x14ac:dyDescent="0.25">
      <c r="A58" s="89" t="s">
        <v>292</v>
      </c>
      <c r="B58" s="90"/>
      <c r="C58" s="93" t="s">
        <v>166</v>
      </c>
      <c r="D58" s="91"/>
      <c r="E58" s="90"/>
      <c r="F58" s="90"/>
      <c r="G58" s="92"/>
    </row>
    <row r="59" spans="1:7" x14ac:dyDescent="0.25">
      <c r="A59" s="89" t="s">
        <v>293</v>
      </c>
      <c r="B59" s="90"/>
      <c r="C59" s="93" t="s">
        <v>167</v>
      </c>
      <c r="D59" s="91"/>
      <c r="E59" s="90"/>
      <c r="F59" s="90"/>
      <c r="G59" s="92"/>
    </row>
    <row r="60" spans="1:7" ht="38.25" x14ac:dyDescent="0.25">
      <c r="A60" s="44" t="s">
        <v>296</v>
      </c>
      <c r="B60" s="9">
        <v>87903</v>
      </c>
      <c r="C60" s="24" t="s">
        <v>276</v>
      </c>
      <c r="D60" s="45" t="e">
        <f>Quantitativos!#REF!</f>
        <v>#REF!</v>
      </c>
      <c r="E60" s="9" t="s">
        <v>3</v>
      </c>
      <c r="F60" s="46">
        <f>CPUs!$P$102</f>
        <v>11.809160217783258</v>
      </c>
      <c r="G60" s="47" t="e">
        <f>D60*F60</f>
        <v>#REF!</v>
      </c>
    </row>
    <row r="61" spans="1:7" ht="38.25" x14ac:dyDescent="0.25">
      <c r="A61" s="44" t="s">
        <v>297</v>
      </c>
      <c r="B61" s="9">
        <v>87777</v>
      </c>
      <c r="C61" s="24" t="s">
        <v>277</v>
      </c>
      <c r="D61" s="45" t="e">
        <f>D60</f>
        <v>#REF!</v>
      </c>
      <c r="E61" s="9" t="s">
        <v>3</v>
      </c>
      <c r="F61" s="46">
        <f>CPUs!$P$114</f>
        <v>56.081792312521287</v>
      </c>
      <c r="G61" s="47" t="e">
        <f>D61*F61</f>
        <v>#REF!</v>
      </c>
    </row>
    <row r="62" spans="1:7" x14ac:dyDescent="0.25">
      <c r="A62" s="89" t="s">
        <v>294</v>
      </c>
      <c r="B62" s="90"/>
      <c r="C62" s="93" t="s">
        <v>168</v>
      </c>
      <c r="D62" s="91"/>
      <c r="E62" s="90"/>
      <c r="F62" s="90"/>
      <c r="G62" s="92"/>
    </row>
    <row r="63" spans="1:7" ht="38.25" x14ac:dyDescent="0.25">
      <c r="A63" s="44" t="s">
        <v>298</v>
      </c>
      <c r="B63" s="9">
        <v>87903</v>
      </c>
      <c r="C63" s="24" t="s">
        <v>276</v>
      </c>
      <c r="D63" s="45" t="e">
        <f>Quantitativos!#REF!</f>
        <v>#REF!</v>
      </c>
      <c r="E63" s="9" t="s">
        <v>3</v>
      </c>
      <c r="F63" s="46">
        <f>CPUs!$P$102</f>
        <v>11.809160217783258</v>
      </c>
      <c r="G63" s="47" t="e">
        <f>D63*F63</f>
        <v>#REF!</v>
      </c>
    </row>
    <row r="64" spans="1:7" ht="38.25" x14ac:dyDescent="0.25">
      <c r="A64" s="44" t="s">
        <v>299</v>
      </c>
      <c r="B64" s="9">
        <v>87777</v>
      </c>
      <c r="C64" s="24" t="s">
        <v>277</v>
      </c>
      <c r="D64" s="45" t="e">
        <f>D63</f>
        <v>#REF!</v>
      </c>
      <c r="E64" s="9" t="s">
        <v>3</v>
      </c>
      <c r="F64" s="46">
        <f>CPUs!$P$114</f>
        <v>56.081792312521287</v>
      </c>
      <c r="G64" s="47" t="e">
        <f>D64*F64</f>
        <v>#REF!</v>
      </c>
    </row>
    <row r="65" spans="1:7" x14ac:dyDescent="0.25">
      <c r="A65" s="89" t="s">
        <v>295</v>
      </c>
      <c r="B65" s="90"/>
      <c r="C65" s="93" t="s">
        <v>253</v>
      </c>
      <c r="D65" s="91"/>
      <c r="E65" s="90"/>
      <c r="F65" s="90"/>
      <c r="G65" s="92"/>
    </row>
    <row r="66" spans="1:7" hidden="1" x14ac:dyDescent="0.25">
      <c r="A66" s="268" t="s">
        <v>35</v>
      </c>
      <c r="B66" s="269"/>
      <c r="C66" s="269"/>
      <c r="D66" s="269"/>
      <c r="E66" s="269"/>
      <c r="F66" s="269"/>
      <c r="G66" s="116" t="e">
        <f>SUM(G54:G65)</f>
        <v>#REF!</v>
      </c>
    </row>
    <row r="67" spans="1:7" x14ac:dyDescent="0.25">
      <c r="A67" s="107">
        <v>5</v>
      </c>
      <c r="B67" s="108"/>
      <c r="C67" s="109" t="s">
        <v>300</v>
      </c>
      <c r="D67" s="110"/>
      <c r="E67" s="108"/>
      <c r="F67" s="108"/>
      <c r="G67" s="111"/>
    </row>
    <row r="68" spans="1:7" x14ac:dyDescent="0.25">
      <c r="A68" s="89" t="s">
        <v>301</v>
      </c>
      <c r="B68" s="90"/>
      <c r="C68" s="93" t="s">
        <v>160</v>
      </c>
      <c r="D68" s="91"/>
      <c r="E68" s="90"/>
      <c r="F68" s="90"/>
      <c r="G68" s="92"/>
    </row>
    <row r="69" spans="1:7" ht="25.5" x14ac:dyDescent="0.25">
      <c r="A69" s="44" t="s">
        <v>313</v>
      </c>
      <c r="B69" s="9">
        <v>96135</v>
      </c>
      <c r="C69" s="24" t="s">
        <v>278</v>
      </c>
      <c r="D69" s="45" t="e">
        <f>Quantitativos!#REF!</f>
        <v>#REF!</v>
      </c>
      <c r="E69" s="9" t="s">
        <v>3</v>
      </c>
      <c r="F69" s="46">
        <f>CPUs!$P$126</f>
        <v>24.772697522750583</v>
      </c>
      <c r="G69" s="47" t="e">
        <f>D69*F69</f>
        <v>#REF!</v>
      </c>
    </row>
    <row r="70" spans="1:7" ht="25.5" x14ac:dyDescent="0.25">
      <c r="A70" s="44" t="s">
        <v>314</v>
      </c>
      <c r="B70" s="9">
        <v>88489</v>
      </c>
      <c r="C70" s="24" t="s">
        <v>282</v>
      </c>
      <c r="D70" s="45" t="e">
        <f>D69</f>
        <v>#REF!</v>
      </c>
      <c r="E70" s="9" t="s">
        <v>3</v>
      </c>
      <c r="F70" s="46">
        <f>CPUs!$P$137</f>
        <v>13.108542308300462</v>
      </c>
      <c r="G70" s="47" t="e">
        <f>D70*F70</f>
        <v>#REF!</v>
      </c>
    </row>
    <row r="71" spans="1:7" x14ac:dyDescent="0.25">
      <c r="A71" s="89" t="s">
        <v>302</v>
      </c>
      <c r="B71" s="90"/>
      <c r="C71" s="93" t="s">
        <v>162</v>
      </c>
      <c r="D71" s="91"/>
      <c r="E71" s="90"/>
      <c r="F71" s="90"/>
      <c r="G71" s="92"/>
    </row>
    <row r="72" spans="1:7" ht="25.5" x14ac:dyDescent="0.25">
      <c r="A72" s="44" t="s">
        <v>315</v>
      </c>
      <c r="B72" s="9">
        <v>96135</v>
      </c>
      <c r="C72" s="24" t="s">
        <v>278</v>
      </c>
      <c r="D72" s="45" t="e">
        <f>Quantitativos!#REF!</f>
        <v>#REF!</v>
      </c>
      <c r="E72" s="9" t="s">
        <v>3</v>
      </c>
      <c r="F72" s="46">
        <f>CPUs!$P$126</f>
        <v>24.772697522750583</v>
      </c>
      <c r="G72" s="47" t="e">
        <f>D72*F72</f>
        <v>#REF!</v>
      </c>
    </row>
    <row r="73" spans="1:7" ht="25.5" x14ac:dyDescent="0.25">
      <c r="A73" s="44" t="s">
        <v>316</v>
      </c>
      <c r="B73" s="9">
        <v>88489</v>
      </c>
      <c r="C73" s="24" t="s">
        <v>282</v>
      </c>
      <c r="D73" s="45" t="e">
        <f>D72</f>
        <v>#REF!</v>
      </c>
      <c r="E73" s="9" t="s">
        <v>3</v>
      </c>
      <c r="F73" s="46">
        <f>CPUs!$P$137</f>
        <v>13.108542308300462</v>
      </c>
      <c r="G73" s="47" t="e">
        <f>D73*F73</f>
        <v>#REF!</v>
      </c>
    </row>
    <row r="74" spans="1:7" x14ac:dyDescent="0.25">
      <c r="A74" s="89" t="s">
        <v>303</v>
      </c>
      <c r="B74" s="90"/>
      <c r="C74" s="93" t="s">
        <v>166</v>
      </c>
      <c r="D74" s="91"/>
      <c r="E74" s="90"/>
      <c r="F74" s="90"/>
      <c r="G74" s="92"/>
    </row>
    <row r="75" spans="1:7" ht="25.5" x14ac:dyDescent="0.25">
      <c r="A75" s="44" t="s">
        <v>317</v>
      </c>
      <c r="B75" s="9">
        <v>96135</v>
      </c>
      <c r="C75" s="24" t="s">
        <v>278</v>
      </c>
      <c r="D75" s="45" t="e">
        <f>Quantitativos!#REF!</f>
        <v>#REF!</v>
      </c>
      <c r="E75" s="9" t="s">
        <v>3</v>
      </c>
      <c r="F75" s="46">
        <f>CPUs!$P$126</f>
        <v>24.772697522750583</v>
      </c>
      <c r="G75" s="47" t="e">
        <f>D75*F75</f>
        <v>#REF!</v>
      </c>
    </row>
    <row r="76" spans="1:7" ht="25.5" x14ac:dyDescent="0.25">
      <c r="A76" s="44" t="s">
        <v>318</v>
      </c>
      <c r="B76" s="9">
        <v>88489</v>
      </c>
      <c r="C76" s="24" t="s">
        <v>282</v>
      </c>
      <c r="D76" s="45" t="e">
        <f>D75</f>
        <v>#REF!</v>
      </c>
      <c r="E76" s="9" t="s">
        <v>3</v>
      </c>
      <c r="F76" s="46">
        <f>CPUs!$P$137</f>
        <v>13.108542308300462</v>
      </c>
      <c r="G76" s="47" t="e">
        <f>D76*F76</f>
        <v>#REF!</v>
      </c>
    </row>
    <row r="77" spans="1:7" x14ac:dyDescent="0.25">
      <c r="A77" s="89" t="s">
        <v>304</v>
      </c>
      <c r="B77" s="90"/>
      <c r="C77" s="93" t="s">
        <v>167</v>
      </c>
      <c r="D77" s="91"/>
      <c r="E77" s="90"/>
      <c r="F77" s="90"/>
      <c r="G77" s="92"/>
    </row>
    <row r="78" spans="1:7" ht="25.5" x14ac:dyDescent="0.25">
      <c r="A78" s="44" t="s">
        <v>307</v>
      </c>
      <c r="B78" s="9">
        <v>96135</v>
      </c>
      <c r="C78" s="24" t="s">
        <v>278</v>
      </c>
      <c r="D78" s="45" t="e">
        <f>Quantitativos!#REF!</f>
        <v>#REF!</v>
      </c>
      <c r="E78" s="9" t="s">
        <v>3</v>
      </c>
      <c r="F78" s="46">
        <f>CPUs!$P$126</f>
        <v>24.772697522750583</v>
      </c>
      <c r="G78" s="47" t="e">
        <f>D78*F78</f>
        <v>#REF!</v>
      </c>
    </row>
    <row r="79" spans="1:7" ht="25.5" x14ac:dyDescent="0.25">
      <c r="A79" s="44" t="s">
        <v>308</v>
      </c>
      <c r="B79" s="9">
        <v>88489</v>
      </c>
      <c r="C79" s="24" t="s">
        <v>282</v>
      </c>
      <c r="D79" s="45" t="e">
        <f>D78</f>
        <v>#REF!</v>
      </c>
      <c r="E79" s="9" t="s">
        <v>3</v>
      </c>
      <c r="F79" s="46">
        <f>CPUs!$P$137</f>
        <v>13.108542308300462</v>
      </c>
      <c r="G79" s="47" t="e">
        <f>D79*F79</f>
        <v>#REF!</v>
      </c>
    </row>
    <row r="80" spans="1:7" x14ac:dyDescent="0.25">
      <c r="A80" s="89" t="s">
        <v>305</v>
      </c>
      <c r="B80" s="90"/>
      <c r="C80" s="93" t="s">
        <v>168</v>
      </c>
      <c r="D80" s="91"/>
      <c r="E80" s="90"/>
      <c r="F80" s="90"/>
      <c r="G80" s="92"/>
    </row>
    <row r="81" spans="1:8" ht="25.5" x14ac:dyDescent="0.25">
      <c r="A81" s="44" t="s">
        <v>309</v>
      </c>
      <c r="B81" s="9">
        <v>96135</v>
      </c>
      <c r="C81" s="24" t="s">
        <v>278</v>
      </c>
      <c r="D81" s="45" t="e">
        <f>Quantitativos!#REF!</f>
        <v>#REF!</v>
      </c>
      <c r="E81" s="9" t="s">
        <v>3</v>
      </c>
      <c r="F81" s="46">
        <f>CPUs!$P$126</f>
        <v>24.772697522750583</v>
      </c>
      <c r="G81" s="47" t="e">
        <f>D81*F81</f>
        <v>#REF!</v>
      </c>
    </row>
    <row r="82" spans="1:8" ht="25.5" x14ac:dyDescent="0.25">
      <c r="A82" s="44" t="s">
        <v>310</v>
      </c>
      <c r="B82" s="9">
        <v>88489</v>
      </c>
      <c r="C82" s="24" t="s">
        <v>282</v>
      </c>
      <c r="D82" s="45" t="e">
        <f>D81</f>
        <v>#REF!</v>
      </c>
      <c r="E82" s="9" t="s">
        <v>3</v>
      </c>
      <c r="F82" s="46">
        <f>CPUs!$P$137</f>
        <v>13.108542308300462</v>
      </c>
      <c r="G82" s="47" t="e">
        <f>D82*F82</f>
        <v>#REF!</v>
      </c>
    </row>
    <row r="83" spans="1:8" x14ac:dyDescent="0.25">
      <c r="A83" s="89" t="s">
        <v>306</v>
      </c>
      <c r="B83" s="90"/>
      <c r="C83" s="93" t="s">
        <v>253</v>
      </c>
      <c r="D83" s="91"/>
      <c r="E83" s="90"/>
      <c r="F83" s="90"/>
      <c r="G83" s="92"/>
    </row>
    <row r="84" spans="1:8" ht="25.5" x14ac:dyDescent="0.25">
      <c r="A84" s="44" t="s">
        <v>319</v>
      </c>
      <c r="B84" s="9">
        <v>96135</v>
      </c>
      <c r="C84" s="24" t="s">
        <v>278</v>
      </c>
      <c r="D84" s="45" t="e">
        <f>Quantitativos!#REF!</f>
        <v>#REF!</v>
      </c>
      <c r="E84" s="9" t="s">
        <v>3</v>
      </c>
      <c r="F84" s="46">
        <f>CPUs!$P$126</f>
        <v>24.772697522750583</v>
      </c>
      <c r="G84" s="47" t="e">
        <f>D84*F84</f>
        <v>#REF!</v>
      </c>
    </row>
    <row r="85" spans="1:8" ht="25.5" x14ac:dyDescent="0.25">
      <c r="A85" s="44" t="s">
        <v>320</v>
      </c>
      <c r="B85" s="9">
        <v>88489</v>
      </c>
      <c r="C85" s="24" t="s">
        <v>282</v>
      </c>
      <c r="D85" s="45" t="e">
        <f>D84</f>
        <v>#REF!</v>
      </c>
      <c r="E85" s="9" t="s">
        <v>3</v>
      </c>
      <c r="F85" s="46">
        <f>CPUs!$P$137</f>
        <v>13.108542308300462</v>
      </c>
      <c r="G85" s="47" t="e">
        <f>D85*F85</f>
        <v>#REF!</v>
      </c>
    </row>
    <row r="86" spans="1:8" hidden="1" x14ac:dyDescent="0.25">
      <c r="A86" s="268" t="s">
        <v>35</v>
      </c>
      <c r="B86" s="269"/>
      <c r="C86" s="269"/>
      <c r="D86" s="269"/>
      <c r="E86" s="269"/>
      <c r="F86" s="269"/>
      <c r="G86" s="116" t="e">
        <f>SUM(G68:G85)</f>
        <v>#REF!</v>
      </c>
    </row>
    <row r="87" spans="1:8" ht="16.5" hidden="1" thickBot="1" x14ac:dyDescent="0.3">
      <c r="A87" s="256" t="s">
        <v>36</v>
      </c>
      <c r="B87" s="257"/>
      <c r="C87" s="257"/>
      <c r="D87" s="257"/>
      <c r="E87" s="257"/>
      <c r="F87" s="257"/>
      <c r="G87" s="117" t="e">
        <f>SUM(G11:G86)/2</f>
        <v>#REF!</v>
      </c>
      <c r="H87" s="115"/>
    </row>
    <row r="88" spans="1:8" x14ac:dyDescent="0.25">
      <c r="D88" s="3"/>
    </row>
    <row r="89" spans="1:8" x14ac:dyDescent="0.25">
      <c r="D89" s="3"/>
    </row>
    <row r="90" spans="1:8" x14ac:dyDescent="0.25">
      <c r="D90" s="3"/>
    </row>
    <row r="91" spans="1:8" x14ac:dyDescent="0.25">
      <c r="D91" s="3"/>
    </row>
    <row r="92" spans="1:8" x14ac:dyDescent="0.25">
      <c r="D92" s="3"/>
    </row>
    <row r="93" spans="1:8" x14ac:dyDescent="0.25">
      <c r="D93" s="3"/>
    </row>
    <row r="94" spans="1:8" x14ac:dyDescent="0.25">
      <c r="D94" s="3"/>
    </row>
    <row r="95" spans="1:8" x14ac:dyDescent="0.25">
      <c r="D95" s="3"/>
    </row>
    <row r="96" spans="1:8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  <row r="133" spans="4:4" x14ac:dyDescent="0.25">
      <c r="D133" s="3"/>
    </row>
    <row r="134" spans="4:4" x14ac:dyDescent="0.25">
      <c r="D134" s="3"/>
    </row>
    <row r="135" spans="4:4" x14ac:dyDescent="0.25">
      <c r="D135" s="3"/>
    </row>
    <row r="136" spans="4:4" x14ac:dyDescent="0.25">
      <c r="D136" s="3"/>
    </row>
    <row r="137" spans="4:4" x14ac:dyDescent="0.25">
      <c r="D137" s="3"/>
    </row>
    <row r="138" spans="4:4" x14ac:dyDescent="0.25">
      <c r="D138" s="3"/>
    </row>
    <row r="139" spans="4:4" x14ac:dyDescent="0.25">
      <c r="D139" s="3"/>
    </row>
    <row r="140" spans="4:4" x14ac:dyDescent="0.25">
      <c r="D140" s="3"/>
    </row>
    <row r="141" spans="4:4" x14ac:dyDescent="0.25">
      <c r="D141" s="3"/>
    </row>
    <row r="142" spans="4:4" x14ac:dyDescent="0.25">
      <c r="D142" s="3"/>
    </row>
    <row r="143" spans="4:4" x14ac:dyDescent="0.25">
      <c r="D143" s="3"/>
    </row>
    <row r="144" spans="4:4" x14ac:dyDescent="0.25">
      <c r="D144" s="3"/>
    </row>
    <row r="145" spans="4:4" x14ac:dyDescent="0.25">
      <c r="D145" s="3"/>
    </row>
    <row r="146" spans="4:4" x14ac:dyDescent="0.25">
      <c r="D146" s="3"/>
    </row>
    <row r="147" spans="4:4" x14ac:dyDescent="0.25">
      <c r="D147" s="3"/>
    </row>
    <row r="148" spans="4:4" x14ac:dyDescent="0.25">
      <c r="D148" s="3"/>
    </row>
    <row r="149" spans="4:4" x14ac:dyDescent="0.25">
      <c r="D149" s="3"/>
    </row>
    <row r="150" spans="4:4" x14ac:dyDescent="0.25">
      <c r="D150" s="3"/>
    </row>
    <row r="151" spans="4:4" x14ac:dyDescent="0.25">
      <c r="D151" s="3"/>
    </row>
    <row r="152" spans="4:4" x14ac:dyDescent="0.25">
      <c r="D152" s="3"/>
    </row>
    <row r="153" spans="4:4" x14ac:dyDescent="0.25">
      <c r="D153" s="3"/>
    </row>
    <row r="154" spans="4:4" x14ac:dyDescent="0.25">
      <c r="D154" s="3"/>
    </row>
    <row r="155" spans="4:4" x14ac:dyDescent="0.25">
      <c r="D155" s="3"/>
    </row>
    <row r="156" spans="4:4" x14ac:dyDescent="0.25">
      <c r="D156" s="3"/>
    </row>
    <row r="157" spans="4:4" x14ac:dyDescent="0.25">
      <c r="D157" s="3"/>
    </row>
    <row r="158" spans="4:4" x14ac:dyDescent="0.25">
      <c r="D158" s="3"/>
    </row>
    <row r="159" spans="4:4" x14ac:dyDescent="0.25">
      <c r="D159" s="3"/>
    </row>
    <row r="160" spans="4:4" x14ac:dyDescent="0.25">
      <c r="D160" s="3"/>
    </row>
    <row r="161" spans="4:4" x14ac:dyDescent="0.25">
      <c r="D161" s="3"/>
    </row>
    <row r="162" spans="4:4" x14ac:dyDescent="0.25">
      <c r="D162" s="3"/>
    </row>
    <row r="163" spans="4:4" x14ac:dyDescent="0.25">
      <c r="D163" s="3"/>
    </row>
    <row r="164" spans="4:4" x14ac:dyDescent="0.25">
      <c r="D164" s="3"/>
    </row>
    <row r="165" spans="4:4" x14ac:dyDescent="0.25">
      <c r="D165" s="3"/>
    </row>
    <row r="166" spans="4:4" x14ac:dyDescent="0.25">
      <c r="D166" s="3"/>
    </row>
    <row r="167" spans="4:4" x14ac:dyDescent="0.25">
      <c r="D167" s="3"/>
    </row>
    <row r="168" spans="4:4" x14ac:dyDescent="0.25">
      <c r="D168" s="3"/>
    </row>
    <row r="169" spans="4:4" x14ac:dyDescent="0.25">
      <c r="D169" s="3"/>
    </row>
    <row r="170" spans="4:4" x14ac:dyDescent="0.25">
      <c r="D170" s="3"/>
    </row>
    <row r="171" spans="4:4" x14ac:dyDescent="0.25">
      <c r="D171" s="3"/>
    </row>
    <row r="172" spans="4:4" x14ac:dyDescent="0.25">
      <c r="D172" s="3"/>
    </row>
    <row r="173" spans="4:4" x14ac:dyDescent="0.25">
      <c r="D173" s="3"/>
    </row>
    <row r="174" spans="4:4" x14ac:dyDescent="0.25">
      <c r="D174" s="3"/>
    </row>
    <row r="175" spans="4:4" x14ac:dyDescent="0.25">
      <c r="D175" s="3"/>
    </row>
    <row r="176" spans="4:4" x14ac:dyDescent="0.25">
      <c r="D176" s="3"/>
    </row>
    <row r="177" spans="4:4" x14ac:dyDescent="0.25">
      <c r="D177" s="3"/>
    </row>
    <row r="178" spans="4:4" x14ac:dyDescent="0.25">
      <c r="D178" s="3"/>
    </row>
  </sheetData>
  <mergeCells count="12">
    <mergeCell ref="A87:F87"/>
    <mergeCell ref="A1:G1"/>
    <mergeCell ref="C2:G2"/>
    <mergeCell ref="D3:G3"/>
    <mergeCell ref="D4:E4"/>
    <mergeCell ref="F4:G4"/>
    <mergeCell ref="F5:G5"/>
    <mergeCell ref="A21:F21"/>
    <mergeCell ref="A36:F36"/>
    <mergeCell ref="A52:F52"/>
    <mergeCell ref="A66:F66"/>
    <mergeCell ref="A86:F8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78"/>
  <sheetViews>
    <sheetView topLeftCell="A70" workbookViewId="0">
      <selection activeCell="G89" sqref="G89"/>
    </sheetView>
  </sheetViews>
  <sheetFormatPr defaultColWidth="8.7109375" defaultRowHeight="12.75" x14ac:dyDescent="0.25"/>
  <cols>
    <col min="1" max="1" width="12.5703125" style="2" customWidth="1"/>
    <col min="2" max="2" width="12.85546875" style="2" bestFit="1" customWidth="1"/>
    <col min="3" max="3" width="84.42578125" style="48" customWidth="1"/>
    <col min="4" max="4" width="10.85546875" style="2" customWidth="1"/>
    <col min="5" max="5" width="11.7109375" style="4" bestFit="1" customWidth="1"/>
    <col min="6" max="6" width="15" style="157" bestFit="1" customWidth="1"/>
    <col min="7" max="7" width="22.7109375" style="2" bestFit="1" customWidth="1"/>
    <col min="8" max="8" width="14.28515625" style="2" bestFit="1" customWidth="1"/>
    <col min="9" max="16384" width="8.7109375" style="2"/>
  </cols>
  <sheetData>
    <row r="1" spans="1:7" ht="15" customHeight="1" x14ac:dyDescent="0.25">
      <c r="A1" s="215" t="s">
        <v>5</v>
      </c>
      <c r="B1" s="216"/>
      <c r="C1" s="216"/>
      <c r="D1" s="216"/>
      <c r="E1" s="216"/>
      <c r="F1" s="216"/>
      <c r="G1" s="217"/>
    </row>
    <row r="2" spans="1:7" x14ac:dyDescent="0.25">
      <c r="A2" s="42" t="s">
        <v>14</v>
      </c>
      <c r="B2" s="43"/>
      <c r="C2" s="218" t="s">
        <v>15</v>
      </c>
      <c r="D2" s="218"/>
      <c r="E2" s="218"/>
      <c r="F2" s="218"/>
      <c r="G2" s="219"/>
    </row>
    <row r="3" spans="1:7" x14ac:dyDescent="0.25">
      <c r="A3" s="42" t="s">
        <v>6</v>
      </c>
      <c r="B3" s="43"/>
      <c r="C3" s="114" t="s">
        <v>311</v>
      </c>
      <c r="D3" s="218" t="s">
        <v>8</v>
      </c>
      <c r="E3" s="218"/>
      <c r="F3" s="218"/>
      <c r="G3" s="219"/>
    </row>
    <row r="4" spans="1:7" x14ac:dyDescent="0.25">
      <c r="A4" s="42" t="s">
        <v>7</v>
      </c>
      <c r="B4" s="43"/>
      <c r="C4" s="114" t="s">
        <v>16</v>
      </c>
      <c r="D4" s="218" t="s">
        <v>10</v>
      </c>
      <c r="E4" s="218"/>
      <c r="F4" s="222">
        <v>0.8337</v>
      </c>
      <c r="G4" s="223"/>
    </row>
    <row r="5" spans="1:7" ht="12.6" customHeight="1" x14ac:dyDescent="0.25">
      <c r="A5" s="42" t="s">
        <v>9</v>
      </c>
      <c r="B5" s="41">
        <f>'BDI - CPRB'!C22</f>
        <v>0.31256716082176572</v>
      </c>
      <c r="C5" s="112"/>
      <c r="D5" s="114" t="s">
        <v>11</v>
      </c>
      <c r="E5" s="113"/>
      <c r="F5" s="222">
        <v>0.47610000000000002</v>
      </c>
      <c r="G5" s="223"/>
    </row>
    <row r="6" spans="1:7" x14ac:dyDescent="0.25">
      <c r="A6" s="5" t="s">
        <v>17</v>
      </c>
      <c r="B6" s="6" t="s">
        <v>18</v>
      </c>
      <c r="C6" s="7" t="s">
        <v>19</v>
      </c>
      <c r="D6" s="6" t="s">
        <v>20</v>
      </c>
      <c r="E6" s="6" t="s">
        <v>21</v>
      </c>
      <c r="F6" s="147" t="s">
        <v>23</v>
      </c>
      <c r="G6" s="8" t="s">
        <v>22</v>
      </c>
    </row>
    <row r="7" spans="1:7" x14ac:dyDescent="0.25">
      <c r="A7" s="107">
        <v>1</v>
      </c>
      <c r="B7" s="108"/>
      <c r="C7" s="109" t="s">
        <v>159</v>
      </c>
      <c r="D7" s="110"/>
      <c r="E7" s="108"/>
      <c r="F7" s="154"/>
      <c r="G7" s="111"/>
    </row>
    <row r="8" spans="1:7" x14ac:dyDescent="0.25">
      <c r="A8" s="107" t="s">
        <v>13</v>
      </c>
      <c r="B8" s="108"/>
      <c r="C8" s="109" t="s">
        <v>169</v>
      </c>
      <c r="D8" s="110"/>
      <c r="E8" s="108"/>
      <c r="F8" s="154"/>
      <c r="G8" s="111"/>
    </row>
    <row r="9" spans="1:7" x14ac:dyDescent="0.25">
      <c r="A9" s="89" t="s">
        <v>170</v>
      </c>
      <c r="B9" s="90"/>
      <c r="C9" s="93" t="s">
        <v>160</v>
      </c>
      <c r="D9" s="91"/>
      <c r="E9" s="90"/>
      <c r="F9" s="155"/>
      <c r="G9" s="92"/>
    </row>
    <row r="10" spans="1:7" x14ac:dyDescent="0.25">
      <c r="A10" s="89" t="s">
        <v>171</v>
      </c>
      <c r="B10" s="90"/>
      <c r="C10" s="93" t="s">
        <v>162</v>
      </c>
      <c r="D10" s="91"/>
      <c r="E10" s="90"/>
      <c r="F10" s="155"/>
      <c r="G10" s="92"/>
    </row>
    <row r="11" spans="1:7" ht="25.5" x14ac:dyDescent="0.25">
      <c r="A11" s="44" t="s">
        <v>172</v>
      </c>
      <c r="B11" s="9">
        <v>97622</v>
      </c>
      <c r="C11" s="24" t="s">
        <v>164</v>
      </c>
      <c r="D11" s="45">
        <f>Quantitativos!H6</f>
        <v>21.619999999999997</v>
      </c>
      <c r="E11" s="9" t="s">
        <v>4</v>
      </c>
      <c r="F11" s="156">
        <f>'CPUs - CPRB'!P11</f>
        <v>46.422930471764971</v>
      </c>
      <c r="G11" s="47">
        <f>D11*F11</f>
        <v>1003.6637567995585</v>
      </c>
    </row>
    <row r="12" spans="1:7" x14ac:dyDescent="0.25">
      <c r="A12" s="89" t="s">
        <v>173</v>
      </c>
      <c r="B12" s="90"/>
      <c r="C12" s="93" t="s">
        <v>166</v>
      </c>
      <c r="D12" s="91"/>
      <c r="E12" s="90"/>
      <c r="F12" s="155"/>
      <c r="G12" s="92"/>
    </row>
    <row r="13" spans="1:7" ht="25.5" x14ac:dyDescent="0.25">
      <c r="A13" s="44" t="s">
        <v>176</v>
      </c>
      <c r="B13" s="9">
        <v>97622</v>
      </c>
      <c r="C13" s="24" t="s">
        <v>164</v>
      </c>
      <c r="D13" s="45" t="e">
        <f>Quantitativos!#REF!</f>
        <v>#REF!</v>
      </c>
      <c r="E13" s="9" t="s">
        <v>4</v>
      </c>
      <c r="F13" s="156">
        <f>F11</f>
        <v>46.422930471764971</v>
      </c>
      <c r="G13" s="47" t="e">
        <f>D13*F13</f>
        <v>#REF!</v>
      </c>
    </row>
    <row r="14" spans="1:7" x14ac:dyDescent="0.25">
      <c r="A14" s="89" t="s">
        <v>174</v>
      </c>
      <c r="B14" s="90"/>
      <c r="C14" s="93" t="s">
        <v>167</v>
      </c>
      <c r="D14" s="91"/>
      <c r="E14" s="90"/>
      <c r="F14" s="155"/>
      <c r="G14" s="92"/>
    </row>
    <row r="15" spans="1:7" ht="25.5" x14ac:dyDescent="0.25">
      <c r="A15" s="44" t="s">
        <v>177</v>
      </c>
      <c r="B15" s="9">
        <v>97622</v>
      </c>
      <c r="C15" s="24" t="s">
        <v>164</v>
      </c>
      <c r="D15" s="45" t="e">
        <f>Quantitativos!#REF!</f>
        <v>#REF!</v>
      </c>
      <c r="E15" s="9" t="s">
        <v>4</v>
      </c>
      <c r="F15" s="156">
        <f>F13</f>
        <v>46.422930471764971</v>
      </c>
      <c r="G15" s="47" t="e">
        <f>D15*F15</f>
        <v>#REF!</v>
      </c>
    </row>
    <row r="16" spans="1:7" x14ac:dyDescent="0.25">
      <c r="A16" s="89" t="s">
        <v>175</v>
      </c>
      <c r="B16" s="90"/>
      <c r="C16" s="93" t="s">
        <v>168</v>
      </c>
      <c r="D16" s="91"/>
      <c r="E16" s="90"/>
      <c r="F16" s="155"/>
      <c r="G16" s="92"/>
    </row>
    <row r="17" spans="1:7" ht="25.5" x14ac:dyDescent="0.25">
      <c r="A17" s="44" t="s">
        <v>178</v>
      </c>
      <c r="B17" s="9">
        <v>97622</v>
      </c>
      <c r="C17" s="24" t="s">
        <v>164</v>
      </c>
      <c r="D17" s="45" t="e">
        <f>Quantitativos!#REF!</f>
        <v>#REF!</v>
      </c>
      <c r="E17" s="9" t="s">
        <v>4</v>
      </c>
      <c r="F17" s="156">
        <f>F15</f>
        <v>46.422930471764971</v>
      </c>
      <c r="G17" s="47" t="e">
        <f>D17*F17</f>
        <v>#REF!</v>
      </c>
    </row>
    <row r="18" spans="1:7" x14ac:dyDescent="0.25">
      <c r="A18" s="107" t="s">
        <v>161</v>
      </c>
      <c r="B18" s="108"/>
      <c r="C18" s="109" t="s">
        <v>179</v>
      </c>
      <c r="D18" s="110"/>
      <c r="E18" s="108"/>
      <c r="F18" s="154"/>
      <c r="G18" s="111"/>
    </row>
    <row r="19" spans="1:7" ht="25.5" x14ac:dyDescent="0.25">
      <c r="A19" s="44" t="s">
        <v>163</v>
      </c>
      <c r="B19" s="9">
        <v>100205</v>
      </c>
      <c r="C19" s="24" t="s">
        <v>180</v>
      </c>
      <c r="D19" s="45" t="e">
        <f>Quantitativos!#REF!</f>
        <v>#REF!</v>
      </c>
      <c r="E19" s="9" t="s">
        <v>181</v>
      </c>
      <c r="F19" s="156">
        <f>'CPUs - CPRB'!P20</f>
        <v>1213.9540031548981</v>
      </c>
      <c r="G19" s="47" t="e">
        <f>D19*F19</f>
        <v>#REF!</v>
      </c>
    </row>
    <row r="20" spans="1:7" ht="25.5" x14ac:dyDescent="0.25">
      <c r="A20" s="44" t="s">
        <v>182</v>
      </c>
      <c r="B20" s="9">
        <v>97914</v>
      </c>
      <c r="C20" s="24" t="s">
        <v>183</v>
      </c>
      <c r="D20" s="45" t="e">
        <f>Quantitativos!#REF!</f>
        <v>#REF!</v>
      </c>
      <c r="E20" s="9" t="s">
        <v>181</v>
      </c>
      <c r="F20" s="156">
        <f>'CPUs - CPRB'!P29</f>
        <v>2.3232438746545254</v>
      </c>
      <c r="G20" s="47" t="e">
        <f>D20*F20</f>
        <v>#REF!</v>
      </c>
    </row>
    <row r="21" spans="1:7" x14ac:dyDescent="0.25">
      <c r="A21" s="268" t="s">
        <v>35</v>
      </c>
      <c r="B21" s="269"/>
      <c r="C21" s="269"/>
      <c r="D21" s="269"/>
      <c r="E21" s="269"/>
      <c r="F21" s="269"/>
      <c r="G21" s="116" t="e">
        <f>SUM(G7:G20)</f>
        <v>#REF!</v>
      </c>
    </row>
    <row r="22" spans="1:7" x14ac:dyDescent="0.25">
      <c r="A22" s="107">
        <v>2</v>
      </c>
      <c r="B22" s="108"/>
      <c r="C22" s="109" t="s">
        <v>184</v>
      </c>
      <c r="D22" s="110"/>
      <c r="E22" s="108"/>
      <c r="F22" s="154"/>
      <c r="G22" s="111"/>
    </row>
    <row r="23" spans="1:7" x14ac:dyDescent="0.25">
      <c r="A23" s="89" t="s">
        <v>185</v>
      </c>
      <c r="B23" s="90"/>
      <c r="C23" s="93" t="s">
        <v>160</v>
      </c>
      <c r="D23" s="91"/>
      <c r="E23" s="90"/>
      <c r="F23" s="155"/>
      <c r="G23" s="92"/>
    </row>
    <row r="24" spans="1:7" ht="25.5" x14ac:dyDescent="0.25">
      <c r="A24" s="44" t="s">
        <v>246</v>
      </c>
      <c r="B24" s="9" t="s">
        <v>197</v>
      </c>
      <c r="C24" s="24" t="s">
        <v>206</v>
      </c>
      <c r="D24" s="45">
        <v>1</v>
      </c>
      <c r="E24" s="9" t="s">
        <v>193</v>
      </c>
      <c r="F24" s="156">
        <f>'CPUs - CPRB'!P58</f>
        <v>934.8829956552845</v>
      </c>
      <c r="G24" s="47">
        <f>D24*F24</f>
        <v>934.8829956552845</v>
      </c>
    </row>
    <row r="25" spans="1:7" x14ac:dyDescent="0.25">
      <c r="A25" s="89" t="s">
        <v>247</v>
      </c>
      <c r="B25" s="90"/>
      <c r="C25" s="93" t="s">
        <v>162</v>
      </c>
      <c r="D25" s="91"/>
      <c r="E25" s="90"/>
      <c r="F25" s="155"/>
      <c r="G25" s="92"/>
    </row>
    <row r="26" spans="1:7" ht="25.5" x14ac:dyDescent="0.25">
      <c r="A26" s="44" t="s">
        <v>248</v>
      </c>
      <c r="B26" s="9" t="s">
        <v>187</v>
      </c>
      <c r="C26" s="24" t="s">
        <v>195</v>
      </c>
      <c r="D26" s="45">
        <v>1</v>
      </c>
      <c r="E26" s="9" t="s">
        <v>193</v>
      </c>
      <c r="F26" s="156">
        <f>'CPUs - CPRB'!P45</f>
        <v>737.41002991980713</v>
      </c>
      <c r="G26" s="47">
        <f>D26*F26</f>
        <v>737.41002991980713</v>
      </c>
    </row>
    <row r="27" spans="1:7" x14ac:dyDescent="0.25">
      <c r="A27" s="89" t="s">
        <v>249</v>
      </c>
      <c r="B27" s="90"/>
      <c r="C27" s="93" t="s">
        <v>166</v>
      </c>
      <c r="D27" s="91"/>
      <c r="E27" s="90"/>
      <c r="F27" s="155"/>
      <c r="G27" s="92"/>
    </row>
    <row r="28" spans="1:7" x14ac:dyDescent="0.25">
      <c r="A28" s="89" t="s">
        <v>250</v>
      </c>
      <c r="B28" s="90"/>
      <c r="C28" s="93" t="s">
        <v>167</v>
      </c>
      <c r="D28" s="91"/>
      <c r="E28" s="90"/>
      <c r="F28" s="155"/>
      <c r="G28" s="92"/>
    </row>
    <row r="29" spans="1:7" ht="25.5" x14ac:dyDescent="0.25">
      <c r="A29" s="44" t="s">
        <v>254</v>
      </c>
      <c r="B29" s="9" t="s">
        <v>187</v>
      </c>
      <c r="C29" s="24" t="s">
        <v>195</v>
      </c>
      <c r="D29" s="45">
        <v>4</v>
      </c>
      <c r="E29" s="9" t="s">
        <v>193</v>
      </c>
      <c r="F29" s="156">
        <f>F26</f>
        <v>737.41002991980713</v>
      </c>
      <c r="G29" s="47">
        <f>D29*F29</f>
        <v>2949.6401196792285</v>
      </c>
    </row>
    <row r="30" spans="1:7" ht="25.5" x14ac:dyDescent="0.25">
      <c r="A30" s="44" t="s">
        <v>255</v>
      </c>
      <c r="B30" s="9" t="s">
        <v>197</v>
      </c>
      <c r="C30" s="24" t="s">
        <v>206</v>
      </c>
      <c r="D30" s="45">
        <v>4</v>
      </c>
      <c r="E30" s="9" t="s">
        <v>193</v>
      </c>
      <c r="F30" s="156">
        <f>F24</f>
        <v>934.8829956552845</v>
      </c>
      <c r="G30" s="47">
        <f>D30*F30</f>
        <v>3739.531982621138</v>
      </c>
    </row>
    <row r="31" spans="1:7" x14ac:dyDescent="0.25">
      <c r="A31" s="89" t="s">
        <v>251</v>
      </c>
      <c r="B31" s="90"/>
      <c r="C31" s="93" t="s">
        <v>168</v>
      </c>
      <c r="D31" s="91"/>
      <c r="E31" s="90"/>
      <c r="F31" s="155"/>
      <c r="G31" s="92"/>
    </row>
    <row r="32" spans="1:7" ht="25.5" x14ac:dyDescent="0.25">
      <c r="A32" s="44" t="s">
        <v>256</v>
      </c>
      <c r="B32" s="9" t="s">
        <v>187</v>
      </c>
      <c r="C32" s="24" t="s">
        <v>195</v>
      </c>
      <c r="D32" s="45">
        <v>2</v>
      </c>
      <c r="E32" s="9" t="s">
        <v>193</v>
      </c>
      <c r="F32" s="156">
        <f>F29</f>
        <v>737.41002991980713</v>
      </c>
      <c r="G32" s="47">
        <f>D32*F32</f>
        <v>1474.8200598396143</v>
      </c>
    </row>
    <row r="33" spans="1:7" ht="25.5" x14ac:dyDescent="0.25">
      <c r="A33" s="44" t="s">
        <v>257</v>
      </c>
      <c r="B33" s="9" t="s">
        <v>197</v>
      </c>
      <c r="C33" s="24" t="s">
        <v>206</v>
      </c>
      <c r="D33" s="45">
        <v>2</v>
      </c>
      <c r="E33" s="9" t="s">
        <v>193</v>
      </c>
      <c r="F33" s="156">
        <f>F30</f>
        <v>934.8829956552845</v>
      </c>
      <c r="G33" s="47">
        <f>D33*F33</f>
        <v>1869.765991310569</v>
      </c>
    </row>
    <row r="34" spans="1:7" x14ac:dyDescent="0.25">
      <c r="A34" s="89" t="s">
        <v>252</v>
      </c>
      <c r="B34" s="90"/>
      <c r="C34" s="93" t="s">
        <v>253</v>
      </c>
      <c r="D34" s="91"/>
      <c r="E34" s="90"/>
      <c r="F34" s="155"/>
      <c r="G34" s="92"/>
    </row>
    <row r="35" spans="1:7" ht="25.5" x14ac:dyDescent="0.25">
      <c r="A35" s="44" t="s">
        <v>258</v>
      </c>
      <c r="B35" s="9" t="s">
        <v>197</v>
      </c>
      <c r="C35" s="24" t="s">
        <v>206</v>
      </c>
      <c r="D35" s="45">
        <v>1</v>
      </c>
      <c r="E35" s="9" t="s">
        <v>193</v>
      </c>
      <c r="F35" s="156">
        <f>F33</f>
        <v>934.8829956552845</v>
      </c>
      <c r="G35" s="47">
        <f>D35*F35</f>
        <v>934.8829956552845</v>
      </c>
    </row>
    <row r="36" spans="1:7" x14ac:dyDescent="0.25">
      <c r="A36" s="268" t="s">
        <v>35</v>
      </c>
      <c r="B36" s="269"/>
      <c r="C36" s="269"/>
      <c r="D36" s="269"/>
      <c r="E36" s="269"/>
      <c r="F36" s="269"/>
      <c r="G36" s="116">
        <f>SUM(G24:G35)</f>
        <v>12640.934174680926</v>
      </c>
    </row>
    <row r="37" spans="1:7" x14ac:dyDescent="0.25">
      <c r="A37" s="107">
        <v>3</v>
      </c>
      <c r="B37" s="108"/>
      <c r="C37" s="109" t="s">
        <v>259</v>
      </c>
      <c r="D37" s="110"/>
      <c r="E37" s="108"/>
      <c r="F37" s="154"/>
      <c r="G37" s="111"/>
    </row>
    <row r="38" spans="1:7" x14ac:dyDescent="0.25">
      <c r="A38" s="89" t="s">
        <v>260</v>
      </c>
      <c r="B38" s="90"/>
      <c r="C38" s="93" t="s">
        <v>160</v>
      </c>
      <c r="D38" s="91"/>
      <c r="E38" s="90"/>
      <c r="F38" s="155"/>
      <c r="G38" s="92"/>
    </row>
    <row r="39" spans="1:7" ht="25.5" x14ac:dyDescent="0.25">
      <c r="A39" s="44" t="s">
        <v>261</v>
      </c>
      <c r="B39" s="9">
        <v>96359</v>
      </c>
      <c r="C39" s="24" t="s">
        <v>207</v>
      </c>
      <c r="D39" s="45" t="e">
        <f>Quantitativos!#REF!</f>
        <v>#REF!</v>
      </c>
      <c r="E39" s="9" t="s">
        <v>3</v>
      </c>
      <c r="F39" s="156">
        <f>'CPUs - CPRB'!P77</f>
        <v>92.875521023663012</v>
      </c>
      <c r="G39" s="47" t="e">
        <f>D39*F39</f>
        <v>#REF!</v>
      </c>
    </row>
    <row r="40" spans="1:7" x14ac:dyDescent="0.25">
      <c r="A40" s="89" t="s">
        <v>262</v>
      </c>
      <c r="B40" s="90"/>
      <c r="C40" s="93" t="s">
        <v>162</v>
      </c>
      <c r="D40" s="91"/>
      <c r="E40" s="90"/>
      <c r="F40" s="155"/>
      <c r="G40" s="92"/>
    </row>
    <row r="41" spans="1:7" ht="25.5" x14ac:dyDescent="0.25">
      <c r="A41" s="44" t="s">
        <v>263</v>
      </c>
      <c r="B41" s="9">
        <v>96359</v>
      </c>
      <c r="C41" s="24" t="s">
        <v>207</v>
      </c>
      <c r="D41" s="45" t="e">
        <f>Quantitativos!#REF!</f>
        <v>#REF!</v>
      </c>
      <c r="E41" s="9" t="s">
        <v>3</v>
      </c>
      <c r="F41" s="156">
        <f>F39</f>
        <v>92.875521023663012</v>
      </c>
      <c r="G41" s="47" t="e">
        <f>D41*F41</f>
        <v>#REF!</v>
      </c>
    </row>
    <row r="42" spans="1:7" x14ac:dyDescent="0.25">
      <c r="A42" s="89" t="s">
        <v>264</v>
      </c>
      <c r="B42" s="90"/>
      <c r="C42" s="93" t="s">
        <v>166</v>
      </c>
      <c r="D42" s="91"/>
      <c r="E42" s="90"/>
      <c r="F42" s="155"/>
      <c r="G42" s="92"/>
    </row>
    <row r="43" spans="1:7" ht="25.5" x14ac:dyDescent="0.25">
      <c r="A43" s="44" t="s">
        <v>265</v>
      </c>
      <c r="B43" s="9">
        <v>96359</v>
      </c>
      <c r="C43" s="24" t="s">
        <v>207</v>
      </c>
      <c r="D43" s="45" t="e">
        <f>Quantitativos!#REF!</f>
        <v>#REF!</v>
      </c>
      <c r="E43" s="9" t="s">
        <v>3</v>
      </c>
      <c r="F43" s="156">
        <f>F41</f>
        <v>92.875521023663012</v>
      </c>
      <c r="G43" s="47" t="e">
        <f>D43*F43</f>
        <v>#REF!</v>
      </c>
    </row>
    <row r="44" spans="1:7" x14ac:dyDescent="0.25">
      <c r="A44" s="89" t="s">
        <v>266</v>
      </c>
      <c r="B44" s="90"/>
      <c r="C44" s="93" t="s">
        <v>167</v>
      </c>
      <c r="D44" s="91"/>
      <c r="E44" s="90"/>
      <c r="F44" s="155"/>
      <c r="G44" s="92"/>
    </row>
    <row r="45" spans="1:7" ht="25.5" x14ac:dyDescent="0.25">
      <c r="A45" s="44" t="s">
        <v>267</v>
      </c>
      <c r="B45" s="9">
        <v>96359</v>
      </c>
      <c r="C45" s="24" t="s">
        <v>207</v>
      </c>
      <c r="D45" s="45" t="e">
        <f>Quantitativos!#REF!</f>
        <v>#REF!</v>
      </c>
      <c r="E45" s="9" t="s">
        <v>3</v>
      </c>
      <c r="F45" s="156">
        <f>F43</f>
        <v>92.875521023663012</v>
      </c>
      <c r="G45" s="47" t="e">
        <f>D45*F45</f>
        <v>#REF!</v>
      </c>
    </row>
    <row r="46" spans="1:7" ht="38.25" x14ac:dyDescent="0.25">
      <c r="A46" s="44" t="s">
        <v>286</v>
      </c>
      <c r="B46" s="9">
        <v>96360</v>
      </c>
      <c r="C46" s="24" t="s">
        <v>288</v>
      </c>
      <c r="D46" s="45" t="e">
        <f>Quantitativos!#REF!</f>
        <v>#REF!</v>
      </c>
      <c r="E46" s="9" t="s">
        <v>3</v>
      </c>
      <c r="F46" s="156">
        <f>'CPUs - CPRB'!P91</f>
        <v>76.458289306939278</v>
      </c>
      <c r="G46" s="47" t="e">
        <f>D46*F46</f>
        <v>#REF!</v>
      </c>
    </row>
    <row r="47" spans="1:7" x14ac:dyDescent="0.25">
      <c r="A47" s="89" t="s">
        <v>268</v>
      </c>
      <c r="B47" s="90"/>
      <c r="C47" s="93" t="s">
        <v>168</v>
      </c>
      <c r="D47" s="91"/>
      <c r="E47" s="90"/>
      <c r="F47" s="155"/>
      <c r="G47" s="92"/>
    </row>
    <row r="48" spans="1:7" ht="25.5" x14ac:dyDescent="0.25">
      <c r="A48" s="44" t="s">
        <v>269</v>
      </c>
      <c r="B48" s="9">
        <v>96359</v>
      </c>
      <c r="C48" s="24" t="s">
        <v>207</v>
      </c>
      <c r="D48" s="45" t="e">
        <f>Quantitativos!#REF!</f>
        <v>#REF!</v>
      </c>
      <c r="E48" s="9" t="s">
        <v>3</v>
      </c>
      <c r="F48" s="156">
        <f>F45</f>
        <v>92.875521023663012</v>
      </c>
      <c r="G48" s="47" t="e">
        <f>D48*F48</f>
        <v>#REF!</v>
      </c>
    </row>
    <row r="49" spans="1:10" ht="38.25" x14ac:dyDescent="0.25">
      <c r="A49" s="44" t="s">
        <v>287</v>
      </c>
      <c r="B49" s="9">
        <v>96360</v>
      </c>
      <c r="C49" s="24" t="s">
        <v>288</v>
      </c>
      <c r="D49" s="45" t="e">
        <f>Quantitativos!#REF!</f>
        <v>#REF!</v>
      </c>
      <c r="E49" s="9" t="s">
        <v>3</v>
      </c>
      <c r="F49" s="156">
        <f>F46</f>
        <v>76.458289306939278</v>
      </c>
      <c r="G49" s="47" t="e">
        <f>D49*F49</f>
        <v>#REF!</v>
      </c>
      <c r="J49" s="135" t="e">
        <f>D39+D41+D43+D45+D48+D51</f>
        <v>#REF!</v>
      </c>
    </row>
    <row r="50" spans="1:10" x14ac:dyDescent="0.25">
      <c r="A50" s="89" t="s">
        <v>270</v>
      </c>
      <c r="B50" s="90"/>
      <c r="C50" s="93" t="s">
        <v>253</v>
      </c>
      <c r="D50" s="91"/>
      <c r="E50" s="90"/>
      <c r="F50" s="155"/>
      <c r="G50" s="92"/>
    </row>
    <row r="51" spans="1:10" ht="25.5" x14ac:dyDescent="0.25">
      <c r="A51" s="44" t="s">
        <v>271</v>
      </c>
      <c r="B51" s="9">
        <v>96359</v>
      </c>
      <c r="C51" s="24" t="s">
        <v>207</v>
      </c>
      <c r="D51" s="45" t="e">
        <f>Quantitativos!#REF!</f>
        <v>#REF!</v>
      </c>
      <c r="E51" s="9" t="s">
        <v>3</v>
      </c>
      <c r="F51" s="156">
        <f>F48</f>
        <v>92.875521023663012</v>
      </c>
      <c r="G51" s="47" t="e">
        <f>D51*F51</f>
        <v>#REF!</v>
      </c>
      <c r="J51" s="2" t="e">
        <f>60/J49</f>
        <v>#REF!</v>
      </c>
    </row>
    <row r="52" spans="1:10" x14ac:dyDescent="0.25">
      <c r="A52" s="268" t="s">
        <v>35</v>
      </c>
      <c r="B52" s="269"/>
      <c r="C52" s="269"/>
      <c r="D52" s="269"/>
      <c r="E52" s="269"/>
      <c r="F52" s="269"/>
      <c r="G52" s="116" t="e">
        <f>SUM(G39:G51)</f>
        <v>#REF!</v>
      </c>
      <c r="J52" s="2">
        <v>50</v>
      </c>
    </row>
    <row r="53" spans="1:10" x14ac:dyDescent="0.25">
      <c r="A53" s="107">
        <v>4</v>
      </c>
      <c r="B53" s="108"/>
      <c r="C53" s="109" t="s">
        <v>289</v>
      </c>
      <c r="D53" s="110"/>
      <c r="E53" s="108"/>
      <c r="F53" s="154"/>
      <c r="G53" s="111"/>
    </row>
    <row r="54" spans="1:10" x14ac:dyDescent="0.25">
      <c r="A54" s="89" t="s">
        <v>290</v>
      </c>
      <c r="B54" s="90"/>
      <c r="C54" s="93" t="s">
        <v>160</v>
      </c>
      <c r="D54" s="91"/>
      <c r="E54" s="90"/>
      <c r="F54" s="155"/>
      <c r="G54" s="92"/>
      <c r="J54" s="2" t="e">
        <f>J52/J49</f>
        <v>#REF!</v>
      </c>
    </row>
    <row r="55" spans="1:10" x14ac:dyDescent="0.25">
      <c r="A55" s="89" t="s">
        <v>291</v>
      </c>
      <c r="B55" s="90"/>
      <c r="C55" s="93" t="s">
        <v>162</v>
      </c>
      <c r="D55" s="91"/>
      <c r="E55" s="90"/>
      <c r="F55" s="155"/>
      <c r="G55" s="92"/>
    </row>
    <row r="56" spans="1:10" ht="38.25" x14ac:dyDescent="0.25">
      <c r="A56" s="44" t="s">
        <v>321</v>
      </c>
      <c r="B56" s="9">
        <v>87903</v>
      </c>
      <c r="C56" s="24" t="s">
        <v>276</v>
      </c>
      <c r="D56" s="45" t="e">
        <f>Quantitativos!#REF!</f>
        <v>#REF!</v>
      </c>
      <c r="E56" s="9" t="s">
        <v>3</v>
      </c>
      <c r="F56" s="156">
        <f>'CPUs - CPRB'!P102</f>
        <v>12.001346266765143</v>
      </c>
      <c r="G56" s="47" t="e">
        <f>D56*F56</f>
        <v>#REF!</v>
      </c>
    </row>
    <row r="57" spans="1:10" ht="38.25" x14ac:dyDescent="0.25">
      <c r="A57" s="44" t="s">
        <v>322</v>
      </c>
      <c r="B57" s="9">
        <v>87777</v>
      </c>
      <c r="C57" s="24" t="s">
        <v>277</v>
      </c>
      <c r="D57" s="45" t="e">
        <f>D56</f>
        <v>#REF!</v>
      </c>
      <c r="E57" s="9" t="s">
        <v>3</v>
      </c>
      <c r="F57" s="156">
        <f>'CPUs - CPRB'!P114</f>
        <v>54.783397881245882</v>
      </c>
      <c r="G57" s="47" t="e">
        <f>D57*F57</f>
        <v>#REF!</v>
      </c>
    </row>
    <row r="58" spans="1:10" x14ac:dyDescent="0.25">
      <c r="A58" s="89" t="s">
        <v>292</v>
      </c>
      <c r="B58" s="90"/>
      <c r="C58" s="93" t="s">
        <v>166</v>
      </c>
      <c r="D58" s="91"/>
      <c r="E58" s="90"/>
      <c r="F58" s="155"/>
      <c r="G58" s="92"/>
    </row>
    <row r="59" spans="1:10" x14ac:dyDescent="0.25">
      <c r="A59" s="89" t="s">
        <v>293</v>
      </c>
      <c r="B59" s="90"/>
      <c r="C59" s="93" t="s">
        <v>167</v>
      </c>
      <c r="D59" s="91"/>
      <c r="E59" s="90"/>
      <c r="F59" s="155"/>
      <c r="G59" s="92"/>
    </row>
    <row r="60" spans="1:10" ht="38.25" x14ac:dyDescent="0.25">
      <c r="A60" s="44" t="s">
        <v>296</v>
      </c>
      <c r="B60" s="9">
        <v>87903</v>
      </c>
      <c r="C60" s="24" t="s">
        <v>276</v>
      </c>
      <c r="D60" s="45" t="e">
        <f>Quantitativos!#REF!</f>
        <v>#REF!</v>
      </c>
      <c r="E60" s="9" t="s">
        <v>3</v>
      </c>
      <c r="F60" s="156">
        <f>F56</f>
        <v>12.001346266765143</v>
      </c>
      <c r="G60" s="47" t="e">
        <f>D60*F60</f>
        <v>#REF!</v>
      </c>
    </row>
    <row r="61" spans="1:10" ht="38.25" x14ac:dyDescent="0.25">
      <c r="A61" s="44" t="s">
        <v>297</v>
      </c>
      <c r="B61" s="9">
        <v>87777</v>
      </c>
      <c r="C61" s="24" t="s">
        <v>277</v>
      </c>
      <c r="D61" s="45" t="e">
        <f>D60</f>
        <v>#REF!</v>
      </c>
      <c r="E61" s="9" t="s">
        <v>3</v>
      </c>
      <c r="F61" s="156">
        <f>F57</f>
        <v>54.783397881245882</v>
      </c>
      <c r="G61" s="47" t="e">
        <f>D61*F61</f>
        <v>#REF!</v>
      </c>
    </row>
    <row r="62" spans="1:10" x14ac:dyDescent="0.25">
      <c r="A62" s="89" t="s">
        <v>294</v>
      </c>
      <c r="B62" s="90"/>
      <c r="C62" s="93" t="s">
        <v>168</v>
      </c>
      <c r="D62" s="91"/>
      <c r="E62" s="90"/>
      <c r="F62" s="155"/>
      <c r="G62" s="92"/>
    </row>
    <row r="63" spans="1:10" ht="38.25" x14ac:dyDescent="0.25">
      <c r="A63" s="44" t="s">
        <v>298</v>
      </c>
      <c r="B63" s="9">
        <v>87903</v>
      </c>
      <c r="C63" s="24" t="s">
        <v>276</v>
      </c>
      <c r="D63" s="45" t="e">
        <f>Quantitativos!#REF!</f>
        <v>#REF!</v>
      </c>
      <c r="E63" s="9" t="s">
        <v>3</v>
      </c>
      <c r="F63" s="156">
        <f>F60</f>
        <v>12.001346266765143</v>
      </c>
      <c r="G63" s="47" t="e">
        <f>D63*F63</f>
        <v>#REF!</v>
      </c>
    </row>
    <row r="64" spans="1:10" ht="38.25" x14ac:dyDescent="0.25">
      <c r="A64" s="44" t="s">
        <v>299</v>
      </c>
      <c r="B64" s="9">
        <v>87777</v>
      </c>
      <c r="C64" s="24" t="s">
        <v>277</v>
      </c>
      <c r="D64" s="45" t="e">
        <f>D63</f>
        <v>#REF!</v>
      </c>
      <c r="E64" s="9" t="s">
        <v>3</v>
      </c>
      <c r="F64" s="156">
        <f>F61</f>
        <v>54.783397881245882</v>
      </c>
      <c r="G64" s="47" t="e">
        <f>D64*F64</f>
        <v>#REF!</v>
      </c>
    </row>
    <row r="65" spans="1:7" x14ac:dyDescent="0.25">
      <c r="A65" s="89" t="s">
        <v>295</v>
      </c>
      <c r="B65" s="90"/>
      <c r="C65" s="93" t="s">
        <v>253</v>
      </c>
      <c r="D65" s="91"/>
      <c r="E65" s="90"/>
      <c r="F65" s="155"/>
      <c r="G65" s="92"/>
    </row>
    <row r="66" spans="1:7" x14ac:dyDescent="0.25">
      <c r="A66" s="268" t="s">
        <v>35</v>
      </c>
      <c r="B66" s="269"/>
      <c r="C66" s="269"/>
      <c r="D66" s="269"/>
      <c r="E66" s="269"/>
      <c r="F66" s="269"/>
      <c r="G66" s="116" t="e">
        <f>SUM(G54:G65)</f>
        <v>#REF!</v>
      </c>
    </row>
    <row r="67" spans="1:7" x14ac:dyDescent="0.25">
      <c r="A67" s="107">
        <v>5</v>
      </c>
      <c r="B67" s="108"/>
      <c r="C67" s="109" t="s">
        <v>300</v>
      </c>
      <c r="D67" s="110"/>
      <c r="E67" s="108"/>
      <c r="F67" s="154"/>
      <c r="G67" s="111"/>
    </row>
    <row r="68" spans="1:7" x14ac:dyDescent="0.25">
      <c r="A68" s="89" t="s">
        <v>301</v>
      </c>
      <c r="B68" s="90"/>
      <c r="C68" s="93" t="s">
        <v>160</v>
      </c>
      <c r="D68" s="91"/>
      <c r="E68" s="90"/>
      <c r="F68" s="155"/>
      <c r="G68" s="92"/>
    </row>
    <row r="69" spans="1:7" ht="25.5" x14ac:dyDescent="0.25">
      <c r="A69" s="44" t="s">
        <v>313</v>
      </c>
      <c r="B69" s="9">
        <v>96135</v>
      </c>
      <c r="C69" s="24" t="s">
        <v>278</v>
      </c>
      <c r="D69" s="45" t="e">
        <f>Quantitativos!#REF!</f>
        <v>#REF!</v>
      </c>
      <c r="E69" s="9" t="s">
        <v>3</v>
      </c>
      <c r="F69" s="156">
        <f>'CPUs - CPRB'!P126</f>
        <v>24.271401282693716</v>
      </c>
      <c r="G69" s="47" t="e">
        <f>D69*F69</f>
        <v>#REF!</v>
      </c>
    </row>
    <row r="70" spans="1:7" ht="25.5" x14ac:dyDescent="0.25">
      <c r="A70" s="44" t="s">
        <v>314</v>
      </c>
      <c r="B70" s="9">
        <v>88489</v>
      </c>
      <c r="C70" s="24" t="s">
        <v>282</v>
      </c>
      <c r="D70" s="45" t="e">
        <f>D69</f>
        <v>#REF!</v>
      </c>
      <c r="E70" s="9" t="s">
        <v>3</v>
      </c>
      <c r="F70" s="156">
        <f>'CPUs - CPRB'!P137</f>
        <v>13.153274895609739</v>
      </c>
      <c r="G70" s="47" t="e">
        <f>D70*F70</f>
        <v>#REF!</v>
      </c>
    </row>
    <row r="71" spans="1:7" x14ac:dyDescent="0.25">
      <c r="A71" s="89" t="s">
        <v>302</v>
      </c>
      <c r="B71" s="90"/>
      <c r="C71" s="93" t="s">
        <v>162</v>
      </c>
      <c r="D71" s="91"/>
      <c r="E71" s="90"/>
      <c r="F71" s="155"/>
      <c r="G71" s="92"/>
    </row>
    <row r="72" spans="1:7" ht="25.5" x14ac:dyDescent="0.25">
      <c r="A72" s="44" t="s">
        <v>315</v>
      </c>
      <c r="B72" s="9">
        <v>96135</v>
      </c>
      <c r="C72" s="24" t="s">
        <v>278</v>
      </c>
      <c r="D72" s="45" t="e">
        <f>Quantitativos!#REF!</f>
        <v>#REF!</v>
      </c>
      <c r="E72" s="9" t="s">
        <v>3</v>
      </c>
      <c r="F72" s="156">
        <f>F69</f>
        <v>24.271401282693716</v>
      </c>
      <c r="G72" s="47" t="e">
        <f>D72*F72</f>
        <v>#REF!</v>
      </c>
    </row>
    <row r="73" spans="1:7" ht="25.5" x14ac:dyDescent="0.25">
      <c r="A73" s="44" t="s">
        <v>316</v>
      </c>
      <c r="B73" s="9">
        <v>88489</v>
      </c>
      <c r="C73" s="24" t="s">
        <v>282</v>
      </c>
      <c r="D73" s="45" t="e">
        <f>D72</f>
        <v>#REF!</v>
      </c>
      <c r="E73" s="9" t="s">
        <v>3</v>
      </c>
      <c r="F73" s="156">
        <f>F70</f>
        <v>13.153274895609739</v>
      </c>
      <c r="G73" s="47" t="e">
        <f>D73*F73</f>
        <v>#REF!</v>
      </c>
    </row>
    <row r="74" spans="1:7" x14ac:dyDescent="0.25">
      <c r="A74" s="89" t="s">
        <v>303</v>
      </c>
      <c r="B74" s="90"/>
      <c r="C74" s="93" t="s">
        <v>166</v>
      </c>
      <c r="D74" s="91"/>
      <c r="E74" s="90"/>
      <c r="F74" s="155"/>
      <c r="G74" s="92"/>
    </row>
    <row r="75" spans="1:7" ht="25.5" x14ac:dyDescent="0.25">
      <c r="A75" s="44" t="s">
        <v>317</v>
      </c>
      <c r="B75" s="9">
        <v>96135</v>
      </c>
      <c r="C75" s="24" t="s">
        <v>278</v>
      </c>
      <c r="D75" s="45" t="e">
        <f>Quantitativos!#REF!</f>
        <v>#REF!</v>
      </c>
      <c r="E75" s="9" t="s">
        <v>3</v>
      </c>
      <c r="F75" s="156">
        <f>F72</f>
        <v>24.271401282693716</v>
      </c>
      <c r="G75" s="47" t="e">
        <f>D75*F75</f>
        <v>#REF!</v>
      </c>
    </row>
    <row r="76" spans="1:7" ht="25.5" x14ac:dyDescent="0.25">
      <c r="A76" s="44" t="s">
        <v>318</v>
      </c>
      <c r="B76" s="9">
        <v>88489</v>
      </c>
      <c r="C76" s="24" t="s">
        <v>282</v>
      </c>
      <c r="D76" s="45" t="e">
        <f>D75</f>
        <v>#REF!</v>
      </c>
      <c r="E76" s="9" t="s">
        <v>3</v>
      </c>
      <c r="F76" s="156">
        <f>F73</f>
        <v>13.153274895609739</v>
      </c>
      <c r="G76" s="47" t="e">
        <f>D76*F76</f>
        <v>#REF!</v>
      </c>
    </row>
    <row r="77" spans="1:7" x14ac:dyDescent="0.25">
      <c r="A77" s="89" t="s">
        <v>304</v>
      </c>
      <c r="B77" s="90"/>
      <c r="C77" s="93" t="s">
        <v>167</v>
      </c>
      <c r="D77" s="91"/>
      <c r="E77" s="90"/>
      <c r="F77" s="155"/>
      <c r="G77" s="92"/>
    </row>
    <row r="78" spans="1:7" ht="25.5" x14ac:dyDescent="0.25">
      <c r="A78" s="44" t="s">
        <v>307</v>
      </c>
      <c r="B78" s="9">
        <v>96135</v>
      </c>
      <c r="C78" s="24" t="s">
        <v>278</v>
      </c>
      <c r="D78" s="45" t="e">
        <f>Quantitativos!#REF!</f>
        <v>#REF!</v>
      </c>
      <c r="E78" s="9" t="s">
        <v>3</v>
      </c>
      <c r="F78" s="156">
        <f>F75</f>
        <v>24.271401282693716</v>
      </c>
      <c r="G78" s="47" t="e">
        <f>D78*F78</f>
        <v>#REF!</v>
      </c>
    </row>
    <row r="79" spans="1:7" ht="25.5" x14ac:dyDescent="0.25">
      <c r="A79" s="44" t="s">
        <v>308</v>
      </c>
      <c r="B79" s="9">
        <v>88489</v>
      </c>
      <c r="C79" s="24" t="s">
        <v>282</v>
      </c>
      <c r="D79" s="45" t="e">
        <f>D78</f>
        <v>#REF!</v>
      </c>
      <c r="E79" s="9" t="s">
        <v>3</v>
      </c>
      <c r="F79" s="156">
        <f>F76</f>
        <v>13.153274895609739</v>
      </c>
      <c r="G79" s="47" t="e">
        <f>D79*F79</f>
        <v>#REF!</v>
      </c>
    </row>
    <row r="80" spans="1:7" x14ac:dyDescent="0.25">
      <c r="A80" s="89" t="s">
        <v>305</v>
      </c>
      <c r="B80" s="90"/>
      <c r="C80" s="93" t="s">
        <v>168</v>
      </c>
      <c r="D80" s="91"/>
      <c r="E80" s="90"/>
      <c r="F80" s="155"/>
      <c r="G80" s="92"/>
    </row>
    <row r="81" spans="1:8" ht="25.5" x14ac:dyDescent="0.25">
      <c r="A81" s="44" t="s">
        <v>309</v>
      </c>
      <c r="B81" s="9">
        <v>96135</v>
      </c>
      <c r="C81" s="24" t="s">
        <v>278</v>
      </c>
      <c r="D81" s="45" t="e">
        <f>Quantitativos!#REF!</f>
        <v>#REF!</v>
      </c>
      <c r="E81" s="9" t="s">
        <v>3</v>
      </c>
      <c r="F81" s="156">
        <f>F78</f>
        <v>24.271401282693716</v>
      </c>
      <c r="G81" s="47" t="e">
        <f>D81*F81</f>
        <v>#REF!</v>
      </c>
    </row>
    <row r="82" spans="1:8" ht="25.5" x14ac:dyDescent="0.25">
      <c r="A82" s="44" t="s">
        <v>310</v>
      </c>
      <c r="B82" s="9">
        <v>88489</v>
      </c>
      <c r="C82" s="24" t="s">
        <v>282</v>
      </c>
      <c r="D82" s="45" t="e">
        <f>D81</f>
        <v>#REF!</v>
      </c>
      <c r="E82" s="9" t="s">
        <v>3</v>
      </c>
      <c r="F82" s="156">
        <f>F79</f>
        <v>13.153274895609739</v>
      </c>
      <c r="G82" s="47" t="e">
        <f>D82*F82</f>
        <v>#REF!</v>
      </c>
    </row>
    <row r="83" spans="1:8" x14ac:dyDescent="0.25">
      <c r="A83" s="89" t="s">
        <v>306</v>
      </c>
      <c r="B83" s="90"/>
      <c r="C83" s="93" t="s">
        <v>253</v>
      </c>
      <c r="D83" s="91"/>
      <c r="E83" s="90"/>
      <c r="F83" s="155"/>
      <c r="G83" s="92"/>
    </row>
    <row r="84" spans="1:8" ht="25.5" x14ac:dyDescent="0.25">
      <c r="A84" s="44" t="s">
        <v>319</v>
      </c>
      <c r="B84" s="9">
        <v>96135</v>
      </c>
      <c r="C84" s="24" t="s">
        <v>278</v>
      </c>
      <c r="D84" s="45" t="e">
        <f>Quantitativos!#REF!</f>
        <v>#REF!</v>
      </c>
      <c r="E84" s="9" t="s">
        <v>3</v>
      </c>
      <c r="F84" s="156">
        <f>F81</f>
        <v>24.271401282693716</v>
      </c>
      <c r="G84" s="47" t="e">
        <f>D84*F84</f>
        <v>#REF!</v>
      </c>
    </row>
    <row r="85" spans="1:8" ht="25.5" x14ac:dyDescent="0.25">
      <c r="A85" s="44" t="s">
        <v>320</v>
      </c>
      <c r="B85" s="9">
        <v>88489</v>
      </c>
      <c r="C85" s="24" t="s">
        <v>282</v>
      </c>
      <c r="D85" s="45" t="e">
        <f>D84</f>
        <v>#REF!</v>
      </c>
      <c r="E85" s="9" t="s">
        <v>3</v>
      </c>
      <c r="F85" s="156">
        <f>F82</f>
        <v>13.153274895609739</v>
      </c>
      <c r="G85" s="47" t="e">
        <f>D85*F85</f>
        <v>#REF!</v>
      </c>
    </row>
    <row r="86" spans="1:8" x14ac:dyDescent="0.25">
      <c r="A86" s="268" t="s">
        <v>35</v>
      </c>
      <c r="B86" s="269"/>
      <c r="C86" s="269"/>
      <c r="D86" s="269"/>
      <c r="E86" s="269"/>
      <c r="F86" s="269"/>
      <c r="G86" s="116" t="e">
        <f>SUM(G68:G85)</f>
        <v>#REF!</v>
      </c>
    </row>
    <row r="87" spans="1:8" ht="16.5" thickBot="1" x14ac:dyDescent="0.3">
      <c r="A87" s="256" t="s">
        <v>36</v>
      </c>
      <c r="B87" s="257"/>
      <c r="C87" s="257"/>
      <c r="D87" s="257"/>
      <c r="E87" s="257"/>
      <c r="F87" s="257"/>
      <c r="G87" s="117" t="e">
        <f>SUM(G11:G86)/2</f>
        <v>#REF!</v>
      </c>
      <c r="H87" s="115"/>
    </row>
    <row r="88" spans="1:8" x14ac:dyDescent="0.25">
      <c r="D88" s="3"/>
    </row>
    <row r="89" spans="1:8" x14ac:dyDescent="0.25">
      <c r="D89" s="3"/>
    </row>
    <row r="90" spans="1:8" x14ac:dyDescent="0.25">
      <c r="D90" s="3"/>
    </row>
    <row r="91" spans="1:8" x14ac:dyDescent="0.25">
      <c r="D91" s="3"/>
    </row>
    <row r="92" spans="1:8" x14ac:dyDescent="0.25">
      <c r="D92" s="3"/>
    </row>
    <row r="93" spans="1:8" x14ac:dyDescent="0.25">
      <c r="D93" s="3"/>
    </row>
    <row r="94" spans="1:8" x14ac:dyDescent="0.25">
      <c r="D94" s="3"/>
    </row>
    <row r="95" spans="1:8" x14ac:dyDescent="0.25">
      <c r="D95" s="3"/>
    </row>
    <row r="96" spans="1:8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  <row r="133" spans="4:4" x14ac:dyDescent="0.25">
      <c r="D133" s="3"/>
    </row>
    <row r="134" spans="4:4" x14ac:dyDescent="0.25">
      <c r="D134" s="3"/>
    </row>
    <row r="135" spans="4:4" x14ac:dyDescent="0.25">
      <c r="D135" s="3"/>
    </row>
    <row r="136" spans="4:4" x14ac:dyDescent="0.25">
      <c r="D136" s="3"/>
    </row>
    <row r="137" spans="4:4" x14ac:dyDescent="0.25">
      <c r="D137" s="3"/>
    </row>
    <row r="138" spans="4:4" x14ac:dyDescent="0.25">
      <c r="D138" s="3"/>
    </row>
    <row r="139" spans="4:4" x14ac:dyDescent="0.25">
      <c r="D139" s="3"/>
    </row>
    <row r="140" spans="4:4" x14ac:dyDescent="0.25">
      <c r="D140" s="3"/>
    </row>
    <row r="141" spans="4:4" x14ac:dyDescent="0.25">
      <c r="D141" s="3"/>
    </row>
    <row r="142" spans="4:4" x14ac:dyDescent="0.25">
      <c r="D142" s="3"/>
    </row>
    <row r="143" spans="4:4" x14ac:dyDescent="0.25">
      <c r="D143" s="3"/>
    </row>
    <row r="144" spans="4:4" x14ac:dyDescent="0.25">
      <c r="D144" s="3"/>
    </row>
    <row r="145" spans="4:4" x14ac:dyDescent="0.25">
      <c r="D145" s="3"/>
    </row>
    <row r="146" spans="4:4" x14ac:dyDescent="0.25">
      <c r="D146" s="3"/>
    </row>
    <row r="147" spans="4:4" x14ac:dyDescent="0.25">
      <c r="D147" s="3"/>
    </row>
    <row r="148" spans="4:4" x14ac:dyDescent="0.25">
      <c r="D148" s="3"/>
    </row>
    <row r="149" spans="4:4" x14ac:dyDescent="0.25">
      <c r="D149" s="3"/>
    </row>
    <row r="150" spans="4:4" x14ac:dyDescent="0.25">
      <c r="D150" s="3"/>
    </row>
    <row r="151" spans="4:4" x14ac:dyDescent="0.25">
      <c r="D151" s="3"/>
    </row>
    <row r="152" spans="4:4" x14ac:dyDescent="0.25">
      <c r="D152" s="3"/>
    </row>
    <row r="153" spans="4:4" x14ac:dyDescent="0.25">
      <c r="D153" s="3"/>
    </row>
    <row r="154" spans="4:4" x14ac:dyDescent="0.25">
      <c r="D154" s="3"/>
    </row>
    <row r="155" spans="4:4" x14ac:dyDescent="0.25">
      <c r="D155" s="3"/>
    </row>
    <row r="156" spans="4:4" x14ac:dyDescent="0.25">
      <c r="D156" s="3"/>
    </row>
    <row r="157" spans="4:4" x14ac:dyDescent="0.25">
      <c r="D157" s="3"/>
    </row>
    <row r="158" spans="4:4" x14ac:dyDescent="0.25">
      <c r="D158" s="3"/>
    </row>
    <row r="159" spans="4:4" x14ac:dyDescent="0.25">
      <c r="D159" s="3"/>
    </row>
    <row r="160" spans="4:4" x14ac:dyDescent="0.25">
      <c r="D160" s="3"/>
    </row>
    <row r="161" spans="4:4" x14ac:dyDescent="0.25">
      <c r="D161" s="3"/>
    </row>
    <row r="162" spans="4:4" x14ac:dyDescent="0.25">
      <c r="D162" s="3"/>
    </row>
    <row r="163" spans="4:4" x14ac:dyDescent="0.25">
      <c r="D163" s="3"/>
    </row>
    <row r="164" spans="4:4" x14ac:dyDescent="0.25">
      <c r="D164" s="3"/>
    </row>
    <row r="165" spans="4:4" x14ac:dyDescent="0.25">
      <c r="D165" s="3"/>
    </row>
    <row r="166" spans="4:4" x14ac:dyDescent="0.25">
      <c r="D166" s="3"/>
    </row>
    <row r="167" spans="4:4" x14ac:dyDescent="0.25">
      <c r="D167" s="3"/>
    </row>
    <row r="168" spans="4:4" x14ac:dyDescent="0.25">
      <c r="D168" s="3"/>
    </row>
    <row r="169" spans="4:4" x14ac:dyDescent="0.25">
      <c r="D169" s="3"/>
    </row>
    <row r="170" spans="4:4" x14ac:dyDescent="0.25">
      <c r="D170" s="3"/>
    </row>
    <row r="171" spans="4:4" x14ac:dyDescent="0.25">
      <c r="D171" s="3"/>
    </row>
    <row r="172" spans="4:4" x14ac:dyDescent="0.25">
      <c r="D172" s="3"/>
    </row>
    <row r="173" spans="4:4" x14ac:dyDescent="0.25">
      <c r="D173" s="3"/>
    </row>
    <row r="174" spans="4:4" x14ac:dyDescent="0.25">
      <c r="D174" s="3"/>
    </row>
    <row r="175" spans="4:4" x14ac:dyDescent="0.25">
      <c r="D175" s="3"/>
    </row>
    <row r="176" spans="4:4" x14ac:dyDescent="0.25">
      <c r="D176" s="3"/>
    </row>
    <row r="177" spans="4:4" x14ac:dyDescent="0.25">
      <c r="D177" s="3"/>
    </row>
    <row r="178" spans="4:4" x14ac:dyDescent="0.25">
      <c r="D178" s="3"/>
    </row>
  </sheetData>
  <mergeCells count="12">
    <mergeCell ref="A87:F87"/>
    <mergeCell ref="A1:G1"/>
    <mergeCell ref="C2:G2"/>
    <mergeCell ref="D3:G3"/>
    <mergeCell ref="D4:E4"/>
    <mergeCell ref="F4:G4"/>
    <mergeCell ref="F5:G5"/>
    <mergeCell ref="A21:F21"/>
    <mergeCell ref="A36:F36"/>
    <mergeCell ref="A52:F52"/>
    <mergeCell ref="A66:F66"/>
    <mergeCell ref="A86:F86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P137"/>
  <sheetViews>
    <sheetView topLeftCell="A94" workbookViewId="0">
      <selection activeCell="H136" sqref="H136"/>
    </sheetView>
  </sheetViews>
  <sheetFormatPr defaultColWidth="8.7109375" defaultRowHeight="12.75" x14ac:dyDescent="0.2"/>
  <cols>
    <col min="1" max="1" width="6.42578125" style="1" customWidth="1"/>
    <col min="2" max="2" width="8.140625" style="1" bestFit="1" customWidth="1"/>
    <col min="3" max="3" width="12.85546875" style="1" bestFit="1" customWidth="1"/>
    <col min="4" max="4" width="8.85546875" style="1" bestFit="1" customWidth="1"/>
    <col min="5" max="5" width="56.85546875" style="1" customWidth="1"/>
    <col min="6" max="6" width="7.28515625" style="1" customWidth="1"/>
    <col min="7" max="7" width="9.42578125" style="1" bestFit="1" customWidth="1"/>
    <col min="8" max="8" width="11.140625" style="1" bestFit="1" customWidth="1"/>
    <col min="9" max="9" width="13.85546875" style="1" bestFit="1" customWidth="1"/>
    <col min="10" max="10" width="9.7109375" style="1" bestFit="1" customWidth="1"/>
    <col min="11" max="11" width="11.42578125" style="146" bestFit="1" customWidth="1"/>
    <col min="12" max="12" width="17" style="1" bestFit="1" customWidth="1"/>
    <col min="13" max="13" width="11" style="1" bestFit="1" customWidth="1"/>
    <col min="14" max="14" width="12.85546875" style="146" bestFit="1" customWidth="1"/>
    <col min="15" max="15" width="14.7109375" style="1" bestFit="1" customWidth="1"/>
    <col min="16" max="16" width="17" style="1" bestFit="1" customWidth="1"/>
    <col min="17" max="16384" width="8.7109375" style="1"/>
  </cols>
  <sheetData>
    <row r="2" spans="1:16" ht="13.5" thickBot="1" x14ac:dyDescent="0.25"/>
    <row r="3" spans="1:16" x14ac:dyDescent="0.2">
      <c r="A3" s="215" t="s">
        <v>48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7"/>
    </row>
    <row r="4" spans="1:16" x14ac:dyDescent="0.2">
      <c r="A4" s="5" t="s">
        <v>12</v>
      </c>
      <c r="B4" s="6" t="s">
        <v>25</v>
      </c>
      <c r="C4" s="6" t="s">
        <v>0</v>
      </c>
      <c r="D4" s="6" t="s">
        <v>26</v>
      </c>
      <c r="E4" s="239" t="s">
        <v>164</v>
      </c>
      <c r="F4" s="240"/>
      <c r="G4" s="240"/>
      <c r="H4" s="240"/>
      <c r="I4" s="240"/>
      <c r="J4" s="240"/>
      <c r="K4" s="240"/>
      <c r="L4" s="240"/>
      <c r="M4" s="240"/>
      <c r="N4" s="241"/>
      <c r="O4" s="245" t="s">
        <v>49</v>
      </c>
      <c r="P4" s="246" t="s">
        <v>4</v>
      </c>
    </row>
    <row r="5" spans="1:16" x14ac:dyDescent="0.2">
      <c r="A5" s="251" t="s">
        <v>172</v>
      </c>
      <c r="B5" s="100" t="s">
        <v>24</v>
      </c>
      <c r="C5" s="102">
        <v>97622</v>
      </c>
      <c r="D5" s="101" t="s">
        <v>1</v>
      </c>
      <c r="E5" s="242"/>
      <c r="F5" s="243"/>
      <c r="G5" s="243"/>
      <c r="H5" s="243"/>
      <c r="I5" s="243"/>
      <c r="J5" s="243"/>
      <c r="K5" s="243"/>
      <c r="L5" s="243"/>
      <c r="M5" s="243"/>
      <c r="N5" s="244"/>
      <c r="O5" s="245"/>
      <c r="P5" s="246"/>
    </row>
    <row r="6" spans="1:16" x14ac:dyDescent="0.2">
      <c r="A6" s="251"/>
      <c r="B6" s="247"/>
      <c r="C6" s="248"/>
      <c r="D6" s="249"/>
      <c r="E6" s="7" t="s">
        <v>27</v>
      </c>
      <c r="F6" s="6" t="s">
        <v>28</v>
      </c>
      <c r="G6" s="6" t="s">
        <v>40</v>
      </c>
      <c r="H6" s="6" t="s">
        <v>38</v>
      </c>
      <c r="I6" s="6" t="s">
        <v>47</v>
      </c>
      <c r="J6" s="6" t="s">
        <v>41</v>
      </c>
      <c r="K6" s="147" t="s">
        <v>39</v>
      </c>
      <c r="L6" s="6" t="s">
        <v>46</v>
      </c>
      <c r="M6" s="6" t="s">
        <v>43</v>
      </c>
      <c r="N6" s="147" t="s">
        <v>44</v>
      </c>
      <c r="O6" s="6" t="s">
        <v>45</v>
      </c>
      <c r="P6" s="8" t="s">
        <v>37</v>
      </c>
    </row>
    <row r="7" spans="1:16" x14ac:dyDescent="0.2">
      <c r="A7" s="251"/>
      <c r="B7" s="12" t="s">
        <v>24</v>
      </c>
      <c r="C7" s="9">
        <v>88309</v>
      </c>
      <c r="D7" s="12" t="s">
        <v>50</v>
      </c>
      <c r="E7" s="13" t="s">
        <v>31</v>
      </c>
      <c r="F7" s="12" t="s">
        <v>32</v>
      </c>
      <c r="G7" s="15"/>
      <c r="H7" s="14"/>
      <c r="I7" s="14"/>
      <c r="J7" s="103">
        <v>0.22500000000000001</v>
      </c>
      <c r="K7" s="148">
        <v>17.29</v>
      </c>
      <c r="L7" s="22">
        <f>J7*K7</f>
        <v>3.89025</v>
      </c>
      <c r="M7" s="15"/>
      <c r="N7" s="150"/>
      <c r="O7" s="14"/>
      <c r="P7" s="16">
        <f t="shared" ref="P7:P10" si="0">I7+L7+O7</f>
        <v>3.89025</v>
      </c>
    </row>
    <row r="8" spans="1:16" x14ac:dyDescent="0.2">
      <c r="A8" s="251"/>
      <c r="B8" s="12" t="s">
        <v>24</v>
      </c>
      <c r="C8" s="9">
        <v>88316</v>
      </c>
      <c r="D8" s="12" t="s">
        <v>50</v>
      </c>
      <c r="E8" s="13" t="s">
        <v>34</v>
      </c>
      <c r="F8" s="12" t="s">
        <v>32</v>
      </c>
      <c r="G8" s="15"/>
      <c r="H8" s="14"/>
      <c r="I8" s="14"/>
      <c r="J8" s="103">
        <v>2.3248000000000002</v>
      </c>
      <c r="K8" s="148">
        <v>13.54</v>
      </c>
      <c r="L8" s="22">
        <f t="shared" ref="L8" si="1">J8*K8</f>
        <v>31.477792000000001</v>
      </c>
      <c r="M8" s="15"/>
      <c r="N8" s="150"/>
      <c r="O8" s="14"/>
      <c r="P8" s="16">
        <f t="shared" si="0"/>
        <v>31.477792000000001</v>
      </c>
    </row>
    <row r="9" spans="1:16" x14ac:dyDescent="0.2">
      <c r="A9" s="231" t="s">
        <v>35</v>
      </c>
      <c r="B9" s="232"/>
      <c r="C9" s="232"/>
      <c r="D9" s="232"/>
      <c r="E9" s="232"/>
      <c r="F9" s="232"/>
      <c r="G9" s="232"/>
      <c r="H9" s="232"/>
      <c r="I9" s="17">
        <f>SUM(I7:I8)</f>
        <v>0</v>
      </c>
      <c r="J9" s="18"/>
      <c r="K9" s="149"/>
      <c r="L9" s="17">
        <f>SUM(L7:L8)</f>
        <v>35.368042000000003</v>
      </c>
      <c r="M9" s="17"/>
      <c r="N9" s="151"/>
      <c r="O9" s="17">
        <f>SUM(O7:O8)</f>
        <v>0</v>
      </c>
      <c r="P9" s="16">
        <f t="shared" si="0"/>
        <v>35.368042000000003</v>
      </c>
    </row>
    <row r="10" spans="1:16" x14ac:dyDescent="0.2">
      <c r="A10" s="231" t="s">
        <v>42</v>
      </c>
      <c r="B10" s="232"/>
      <c r="C10" s="232"/>
      <c r="D10" s="232"/>
      <c r="E10" s="232"/>
      <c r="F10" s="232"/>
      <c r="G10" s="233"/>
      <c r="H10" s="40">
        <f>'BDI - CPRB'!$C$22</f>
        <v>0.31256716082176572</v>
      </c>
      <c r="I10" s="19">
        <f>I9*$H10</f>
        <v>0</v>
      </c>
      <c r="J10" s="18"/>
      <c r="K10" s="149"/>
      <c r="L10" s="19">
        <f>L9*$H10</f>
        <v>11.054888471764965</v>
      </c>
      <c r="M10" s="19"/>
      <c r="N10" s="152"/>
      <c r="O10" s="19">
        <f>O9*$H10</f>
        <v>0</v>
      </c>
      <c r="P10" s="16">
        <f t="shared" si="0"/>
        <v>11.054888471764965</v>
      </c>
    </row>
    <row r="11" spans="1:16" ht="13.5" thickBot="1" x14ac:dyDescent="0.25">
      <c r="A11" s="234" t="s">
        <v>51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6"/>
      <c r="P11" s="20">
        <f>P9+P10</f>
        <v>46.422930471764971</v>
      </c>
    </row>
    <row r="12" spans="1:16" ht="13.5" thickBot="1" x14ac:dyDescent="0.25"/>
    <row r="13" spans="1:16" x14ac:dyDescent="0.2">
      <c r="A13" s="215" t="s">
        <v>48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7"/>
    </row>
    <row r="14" spans="1:16" x14ac:dyDescent="0.2">
      <c r="A14" s="5" t="s">
        <v>12</v>
      </c>
      <c r="B14" s="6" t="s">
        <v>25</v>
      </c>
      <c r="C14" s="6" t="s">
        <v>0</v>
      </c>
      <c r="D14" s="6" t="s">
        <v>26</v>
      </c>
      <c r="E14" s="239" t="s">
        <v>180</v>
      </c>
      <c r="F14" s="240"/>
      <c r="G14" s="240"/>
      <c r="H14" s="240"/>
      <c r="I14" s="240"/>
      <c r="J14" s="240"/>
      <c r="K14" s="240"/>
      <c r="L14" s="240"/>
      <c r="M14" s="240"/>
      <c r="N14" s="241"/>
      <c r="O14" s="245" t="s">
        <v>49</v>
      </c>
      <c r="P14" s="246" t="s">
        <v>181</v>
      </c>
    </row>
    <row r="15" spans="1:16" x14ac:dyDescent="0.2">
      <c r="A15" s="251" t="s">
        <v>163</v>
      </c>
      <c r="B15" s="100" t="s">
        <v>24</v>
      </c>
      <c r="C15" s="102">
        <v>100205</v>
      </c>
      <c r="D15" s="101" t="s">
        <v>1</v>
      </c>
      <c r="E15" s="242"/>
      <c r="F15" s="243"/>
      <c r="G15" s="243"/>
      <c r="H15" s="243"/>
      <c r="I15" s="243"/>
      <c r="J15" s="243"/>
      <c r="K15" s="243"/>
      <c r="L15" s="243"/>
      <c r="M15" s="243"/>
      <c r="N15" s="244"/>
      <c r="O15" s="245"/>
      <c r="P15" s="246"/>
    </row>
    <row r="16" spans="1:16" x14ac:dyDescent="0.2">
      <c r="A16" s="251"/>
      <c r="B16" s="247"/>
      <c r="C16" s="248"/>
      <c r="D16" s="249"/>
      <c r="E16" s="7" t="s">
        <v>27</v>
      </c>
      <c r="F16" s="6" t="s">
        <v>28</v>
      </c>
      <c r="G16" s="6" t="s">
        <v>40</v>
      </c>
      <c r="H16" s="6" t="s">
        <v>38</v>
      </c>
      <c r="I16" s="6" t="s">
        <v>47</v>
      </c>
      <c r="J16" s="6" t="s">
        <v>41</v>
      </c>
      <c r="K16" s="147" t="s">
        <v>39</v>
      </c>
      <c r="L16" s="6" t="s">
        <v>46</v>
      </c>
      <c r="M16" s="6" t="s">
        <v>43</v>
      </c>
      <c r="N16" s="147" t="s">
        <v>44</v>
      </c>
      <c r="O16" s="6" t="s">
        <v>45</v>
      </c>
      <c r="P16" s="8" t="s">
        <v>37</v>
      </c>
    </row>
    <row r="17" spans="1:16" x14ac:dyDescent="0.2">
      <c r="A17" s="251"/>
      <c r="B17" s="12" t="s">
        <v>24</v>
      </c>
      <c r="C17" s="9">
        <v>88316</v>
      </c>
      <c r="D17" s="12" t="s">
        <v>50</v>
      </c>
      <c r="E17" s="13" t="s">
        <v>34</v>
      </c>
      <c r="F17" s="12" t="s">
        <v>32</v>
      </c>
      <c r="G17" s="15"/>
      <c r="H17" s="14"/>
      <c r="I17" s="14"/>
      <c r="J17" s="103">
        <v>68.3065</v>
      </c>
      <c r="K17" s="148">
        <v>13.54</v>
      </c>
      <c r="L17" s="22">
        <f t="shared" ref="L17" si="2">J17*K17</f>
        <v>924.87000999999998</v>
      </c>
      <c r="M17" s="15"/>
      <c r="N17" s="150"/>
      <c r="O17" s="14"/>
      <c r="P17" s="16">
        <f t="shared" ref="P17:P19" si="3">I17+L17+O17</f>
        <v>924.87000999999998</v>
      </c>
    </row>
    <row r="18" spans="1:16" x14ac:dyDescent="0.2">
      <c r="A18" s="231" t="s">
        <v>35</v>
      </c>
      <c r="B18" s="232"/>
      <c r="C18" s="232"/>
      <c r="D18" s="232"/>
      <c r="E18" s="232"/>
      <c r="F18" s="232"/>
      <c r="G18" s="232"/>
      <c r="H18" s="232"/>
      <c r="I18" s="17">
        <f>SUM(I17:I17)</f>
        <v>0</v>
      </c>
      <c r="J18" s="18"/>
      <c r="K18" s="149"/>
      <c r="L18" s="17">
        <f>SUM(L17:L17)</f>
        <v>924.87000999999998</v>
      </c>
      <c r="M18" s="17"/>
      <c r="N18" s="151"/>
      <c r="O18" s="17">
        <f>SUM(O17:O17)</f>
        <v>0</v>
      </c>
      <c r="P18" s="16">
        <f t="shared" si="3"/>
        <v>924.87000999999998</v>
      </c>
    </row>
    <row r="19" spans="1:16" x14ac:dyDescent="0.2">
      <c r="A19" s="231" t="s">
        <v>42</v>
      </c>
      <c r="B19" s="232"/>
      <c r="C19" s="232"/>
      <c r="D19" s="232"/>
      <c r="E19" s="232"/>
      <c r="F19" s="232"/>
      <c r="G19" s="233"/>
      <c r="H19" s="40">
        <f>'BDI - CPRB'!$C$22</f>
        <v>0.31256716082176572</v>
      </c>
      <c r="I19" s="19">
        <f>I18*$H19</f>
        <v>0</v>
      </c>
      <c r="J19" s="18"/>
      <c r="K19" s="149"/>
      <c r="L19" s="19">
        <f>L18*$H19</f>
        <v>289.08399315489805</v>
      </c>
      <c r="M19" s="19"/>
      <c r="N19" s="152"/>
      <c r="O19" s="19">
        <f>O18*$H19</f>
        <v>0</v>
      </c>
      <c r="P19" s="16">
        <f t="shared" si="3"/>
        <v>289.08399315489805</v>
      </c>
    </row>
    <row r="20" spans="1:16" ht="13.5" thickBot="1" x14ac:dyDescent="0.25">
      <c r="A20" s="234" t="s">
        <v>51</v>
      </c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6"/>
      <c r="P20" s="20">
        <f>P18+P19</f>
        <v>1213.9540031548981</v>
      </c>
    </row>
    <row r="21" spans="1:16" ht="13.5" thickBot="1" x14ac:dyDescent="0.25"/>
    <row r="22" spans="1:16" x14ac:dyDescent="0.2">
      <c r="A22" s="215" t="s">
        <v>48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7"/>
    </row>
    <row r="23" spans="1:16" ht="12.75" customHeight="1" x14ac:dyDescent="0.2">
      <c r="A23" s="5" t="s">
        <v>12</v>
      </c>
      <c r="B23" s="6" t="s">
        <v>25</v>
      </c>
      <c r="C23" s="6" t="s">
        <v>0</v>
      </c>
      <c r="D23" s="6" t="s">
        <v>26</v>
      </c>
      <c r="E23" s="239" t="s">
        <v>183</v>
      </c>
      <c r="F23" s="240"/>
      <c r="G23" s="240"/>
      <c r="H23" s="240"/>
      <c r="I23" s="240"/>
      <c r="J23" s="240"/>
      <c r="K23" s="240"/>
      <c r="L23" s="240"/>
      <c r="M23" s="240"/>
      <c r="N23" s="241"/>
      <c r="O23" s="245" t="s">
        <v>49</v>
      </c>
      <c r="P23" s="246" t="s">
        <v>181</v>
      </c>
    </row>
    <row r="24" spans="1:16" x14ac:dyDescent="0.2">
      <c r="A24" s="251" t="s">
        <v>182</v>
      </c>
      <c r="B24" s="100" t="s">
        <v>24</v>
      </c>
      <c r="C24" s="102">
        <v>97914</v>
      </c>
      <c r="D24" s="100" t="s">
        <v>1</v>
      </c>
      <c r="E24" s="242"/>
      <c r="F24" s="243"/>
      <c r="G24" s="243"/>
      <c r="H24" s="243"/>
      <c r="I24" s="243"/>
      <c r="J24" s="243"/>
      <c r="K24" s="243"/>
      <c r="L24" s="243"/>
      <c r="M24" s="243"/>
      <c r="N24" s="244"/>
      <c r="O24" s="245"/>
      <c r="P24" s="246"/>
    </row>
    <row r="25" spans="1:16" x14ac:dyDescent="0.2">
      <c r="A25" s="251"/>
      <c r="B25" s="247"/>
      <c r="C25" s="248"/>
      <c r="D25" s="249"/>
      <c r="E25" s="7" t="s">
        <v>27</v>
      </c>
      <c r="F25" s="6" t="s">
        <v>28</v>
      </c>
      <c r="G25" s="6" t="s">
        <v>40</v>
      </c>
      <c r="H25" s="6" t="s">
        <v>38</v>
      </c>
      <c r="I25" s="6" t="s">
        <v>47</v>
      </c>
      <c r="J25" s="6" t="s">
        <v>41</v>
      </c>
      <c r="K25" s="147" t="s">
        <v>39</v>
      </c>
      <c r="L25" s="6" t="s">
        <v>46</v>
      </c>
      <c r="M25" s="6" t="s">
        <v>43</v>
      </c>
      <c r="N25" s="147" t="s">
        <v>44</v>
      </c>
      <c r="O25" s="6" t="s">
        <v>45</v>
      </c>
      <c r="P25" s="8" t="s">
        <v>37</v>
      </c>
    </row>
    <row r="26" spans="1:16" ht="38.25" x14ac:dyDescent="0.2">
      <c r="A26" s="251"/>
      <c r="B26" s="12" t="s">
        <v>24</v>
      </c>
      <c r="C26" s="9">
        <v>97914</v>
      </c>
      <c r="D26" s="12" t="s">
        <v>1</v>
      </c>
      <c r="E26" s="13" t="s">
        <v>183</v>
      </c>
      <c r="F26" s="12" t="s">
        <v>181</v>
      </c>
      <c r="G26" s="15"/>
      <c r="H26" s="14"/>
      <c r="I26" s="14"/>
      <c r="J26" s="15"/>
      <c r="K26" s="150"/>
      <c r="L26" s="14"/>
      <c r="M26" s="105">
        <v>1</v>
      </c>
      <c r="N26" s="153">
        <v>1.77</v>
      </c>
      <c r="O26" s="23">
        <f>M26*N26</f>
        <v>1.77</v>
      </c>
      <c r="P26" s="16">
        <f t="shared" ref="P26:P28" si="4">I26+L26+O26</f>
        <v>1.77</v>
      </c>
    </row>
    <row r="27" spans="1:16" x14ac:dyDescent="0.2">
      <c r="A27" s="231" t="s">
        <v>35</v>
      </c>
      <c r="B27" s="232"/>
      <c r="C27" s="232"/>
      <c r="D27" s="232"/>
      <c r="E27" s="232"/>
      <c r="F27" s="232"/>
      <c r="G27" s="232"/>
      <c r="H27" s="232"/>
      <c r="I27" s="17">
        <f>SUM(I26:I26)</f>
        <v>0</v>
      </c>
      <c r="J27" s="18"/>
      <c r="K27" s="149"/>
      <c r="L27" s="17">
        <f>SUM(L26:L26)</f>
        <v>0</v>
      </c>
      <c r="M27" s="17"/>
      <c r="N27" s="151"/>
      <c r="O27" s="17">
        <f>SUM(O26:O26)</f>
        <v>1.77</v>
      </c>
      <c r="P27" s="16">
        <f t="shared" si="4"/>
        <v>1.77</v>
      </c>
    </row>
    <row r="28" spans="1:16" x14ac:dyDescent="0.2">
      <c r="A28" s="231" t="s">
        <v>42</v>
      </c>
      <c r="B28" s="232"/>
      <c r="C28" s="232"/>
      <c r="D28" s="232"/>
      <c r="E28" s="232"/>
      <c r="F28" s="232"/>
      <c r="G28" s="233"/>
      <c r="H28" s="40">
        <f>'BDI - CPRB'!$C$22</f>
        <v>0.31256716082176572</v>
      </c>
      <c r="I28" s="19">
        <f>I27*$H28</f>
        <v>0</v>
      </c>
      <c r="J28" s="18"/>
      <c r="K28" s="149"/>
      <c r="L28" s="19">
        <f>L27*$H28</f>
        <v>0</v>
      </c>
      <c r="M28" s="19"/>
      <c r="N28" s="152"/>
      <c r="O28" s="19">
        <f>O27*$H28</f>
        <v>0.55324387465452529</v>
      </c>
      <c r="P28" s="16">
        <f t="shared" si="4"/>
        <v>0.55324387465452529</v>
      </c>
    </row>
    <row r="29" spans="1:16" ht="13.5" thickBot="1" x14ac:dyDescent="0.25">
      <c r="A29" s="234" t="s">
        <v>51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6"/>
      <c r="P29" s="20">
        <f>P27+P28</f>
        <v>2.3232438746545254</v>
      </c>
    </row>
    <row r="30" spans="1:16" ht="13.5" thickBot="1" x14ac:dyDescent="0.25"/>
    <row r="31" spans="1:16" x14ac:dyDescent="0.2">
      <c r="A31" s="215" t="s">
        <v>48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7"/>
    </row>
    <row r="32" spans="1:16" ht="12.75" customHeight="1" x14ac:dyDescent="0.2">
      <c r="A32" s="5" t="s">
        <v>12</v>
      </c>
      <c r="B32" s="6" t="s">
        <v>25</v>
      </c>
      <c r="C32" s="6" t="s">
        <v>0</v>
      </c>
      <c r="D32" s="6" t="s">
        <v>26</v>
      </c>
      <c r="E32" s="239" t="s">
        <v>195</v>
      </c>
      <c r="F32" s="240"/>
      <c r="G32" s="240"/>
      <c r="H32" s="240"/>
      <c r="I32" s="240"/>
      <c r="J32" s="240"/>
      <c r="K32" s="240"/>
      <c r="L32" s="240"/>
      <c r="M32" s="240"/>
      <c r="N32" s="241"/>
      <c r="O32" s="245" t="s">
        <v>49</v>
      </c>
      <c r="P32" s="246" t="s">
        <v>193</v>
      </c>
    </row>
    <row r="33" spans="1:16" x14ac:dyDescent="0.2">
      <c r="A33" s="237" t="s">
        <v>172</v>
      </c>
      <c r="B33" s="100" t="s">
        <v>24</v>
      </c>
      <c r="C33" s="102" t="s">
        <v>187</v>
      </c>
      <c r="D33" s="102" t="s">
        <v>1</v>
      </c>
      <c r="E33" s="242"/>
      <c r="F33" s="243"/>
      <c r="G33" s="243"/>
      <c r="H33" s="243"/>
      <c r="I33" s="243"/>
      <c r="J33" s="243"/>
      <c r="K33" s="243"/>
      <c r="L33" s="243"/>
      <c r="M33" s="243"/>
      <c r="N33" s="244"/>
      <c r="O33" s="245"/>
      <c r="P33" s="246"/>
    </row>
    <row r="34" spans="1:16" x14ac:dyDescent="0.2">
      <c r="A34" s="238"/>
      <c r="B34" s="247"/>
      <c r="C34" s="248"/>
      <c r="D34" s="249"/>
      <c r="E34" s="7" t="s">
        <v>27</v>
      </c>
      <c r="F34" s="6" t="s">
        <v>28</v>
      </c>
      <c r="G34" s="6" t="s">
        <v>40</v>
      </c>
      <c r="H34" s="6" t="s">
        <v>38</v>
      </c>
      <c r="I34" s="6" t="s">
        <v>47</v>
      </c>
      <c r="J34" s="6" t="s">
        <v>41</v>
      </c>
      <c r="K34" s="147" t="s">
        <v>39</v>
      </c>
      <c r="L34" s="6" t="s">
        <v>46</v>
      </c>
      <c r="M34" s="6" t="s">
        <v>43</v>
      </c>
      <c r="N34" s="147" t="s">
        <v>44</v>
      </c>
      <c r="O34" s="6" t="s">
        <v>45</v>
      </c>
      <c r="P34" s="8" t="s">
        <v>37</v>
      </c>
    </row>
    <row r="35" spans="1:16" ht="25.5" x14ac:dyDescent="0.2">
      <c r="A35" s="238"/>
      <c r="B35" s="12" t="s">
        <v>24</v>
      </c>
      <c r="C35" s="9">
        <v>4930</v>
      </c>
      <c r="D35" s="12" t="s">
        <v>30</v>
      </c>
      <c r="E35" s="13" t="s">
        <v>189</v>
      </c>
      <c r="F35" s="12" t="s">
        <v>188</v>
      </c>
      <c r="G35" s="104">
        <f>0.9*2.1*10*1.5</f>
        <v>28.35</v>
      </c>
      <c r="H35" s="21">
        <v>8.68</v>
      </c>
      <c r="I35" s="21">
        <f t="shared" ref="I35" si="5">G35*H35</f>
        <v>246.078</v>
      </c>
      <c r="J35" s="15"/>
      <c r="K35" s="150"/>
      <c r="L35" s="14"/>
      <c r="M35" s="15"/>
      <c r="N35" s="150"/>
      <c r="O35" s="14"/>
      <c r="P35" s="16">
        <f t="shared" ref="P35:P44" si="6">I35+L35+O35</f>
        <v>246.078</v>
      </c>
    </row>
    <row r="36" spans="1:16" x14ac:dyDescent="0.2">
      <c r="A36" s="238"/>
      <c r="B36" s="12" t="s">
        <v>24</v>
      </c>
      <c r="C36" s="9">
        <v>88309</v>
      </c>
      <c r="D36" s="12" t="s">
        <v>50</v>
      </c>
      <c r="E36" s="13" t="s">
        <v>31</v>
      </c>
      <c r="F36" s="12" t="s">
        <v>32</v>
      </c>
      <c r="G36" s="15"/>
      <c r="H36" s="14"/>
      <c r="I36" s="14"/>
      <c r="J36" s="103">
        <f>0.457*0.9*2.1</f>
        <v>0.86373</v>
      </c>
      <c r="K36" s="148">
        <v>17.29</v>
      </c>
      <c r="L36" s="22">
        <f>J36*K36</f>
        <v>14.933891699999998</v>
      </c>
      <c r="M36" s="15"/>
      <c r="N36" s="150"/>
      <c r="O36" s="14"/>
      <c r="P36" s="16">
        <f t="shared" si="6"/>
        <v>14.933891699999998</v>
      </c>
    </row>
    <row r="37" spans="1:16" x14ac:dyDescent="0.2">
      <c r="A37" s="238"/>
      <c r="B37" s="12" t="s">
        <v>24</v>
      </c>
      <c r="C37" s="9">
        <v>88316</v>
      </c>
      <c r="D37" s="12" t="s">
        <v>50</v>
      </c>
      <c r="E37" s="13" t="s">
        <v>34</v>
      </c>
      <c r="F37" s="12" t="s">
        <v>32</v>
      </c>
      <c r="G37" s="15"/>
      <c r="H37" s="14"/>
      <c r="I37" s="14"/>
      <c r="J37" s="103">
        <f>0.229*0.9*2.1</f>
        <v>0.43281000000000003</v>
      </c>
      <c r="K37" s="148">
        <v>13.54</v>
      </c>
      <c r="L37" s="22">
        <f t="shared" ref="L37:L39" si="7">J37*K37</f>
        <v>5.8602474000000004</v>
      </c>
      <c r="M37" s="15"/>
      <c r="N37" s="150"/>
      <c r="O37" s="14"/>
      <c r="P37" s="16">
        <f t="shared" si="6"/>
        <v>5.8602474000000004</v>
      </c>
    </row>
    <row r="38" spans="1:16" x14ac:dyDescent="0.2">
      <c r="A38" s="238"/>
      <c r="B38" s="12" t="s">
        <v>24</v>
      </c>
      <c r="C38" s="9">
        <v>88315</v>
      </c>
      <c r="D38" s="12" t="s">
        <v>50</v>
      </c>
      <c r="E38" s="13" t="s">
        <v>33</v>
      </c>
      <c r="F38" s="12" t="s">
        <v>32</v>
      </c>
      <c r="G38" s="15"/>
      <c r="H38" s="14"/>
      <c r="I38" s="14"/>
      <c r="J38" s="103">
        <v>5</v>
      </c>
      <c r="K38" s="148">
        <v>17.21</v>
      </c>
      <c r="L38" s="22">
        <f t="shared" si="7"/>
        <v>86.050000000000011</v>
      </c>
      <c r="M38" s="15"/>
      <c r="N38" s="150"/>
      <c r="O38" s="14"/>
      <c r="P38" s="16">
        <f t="shared" si="6"/>
        <v>86.050000000000011</v>
      </c>
    </row>
    <row r="39" spans="1:16" ht="25.5" x14ac:dyDescent="0.2">
      <c r="A39" s="238"/>
      <c r="B39" s="12" t="s">
        <v>24</v>
      </c>
      <c r="C39" s="9">
        <v>88251</v>
      </c>
      <c r="D39" s="12" t="s">
        <v>50</v>
      </c>
      <c r="E39" s="13" t="s">
        <v>191</v>
      </c>
      <c r="F39" s="12" t="s">
        <v>32</v>
      </c>
      <c r="G39" s="15"/>
      <c r="H39" s="14"/>
      <c r="I39" s="14"/>
      <c r="J39" s="103">
        <v>5</v>
      </c>
      <c r="K39" s="148">
        <v>14.04</v>
      </c>
      <c r="L39" s="22">
        <f t="shared" si="7"/>
        <v>70.199999999999989</v>
      </c>
      <c r="M39" s="15"/>
      <c r="N39" s="150"/>
      <c r="O39" s="14"/>
      <c r="P39" s="16">
        <f t="shared" si="6"/>
        <v>70.199999999999989</v>
      </c>
    </row>
    <row r="40" spans="1:16" ht="38.25" x14ac:dyDescent="0.2">
      <c r="A40" s="238"/>
      <c r="B40" s="12" t="s">
        <v>24</v>
      </c>
      <c r="C40" s="9">
        <v>88627</v>
      </c>
      <c r="D40" s="12" t="s">
        <v>1</v>
      </c>
      <c r="E40" s="13" t="s">
        <v>190</v>
      </c>
      <c r="F40" s="12" t="s">
        <v>4</v>
      </c>
      <c r="G40" s="15"/>
      <c r="H40" s="14"/>
      <c r="I40" s="14"/>
      <c r="J40" s="15"/>
      <c r="K40" s="150"/>
      <c r="L40" s="14"/>
      <c r="M40" s="105">
        <f>0.012*0.9*2.1</f>
        <v>2.2680000000000002E-2</v>
      </c>
      <c r="N40" s="153">
        <v>463.73</v>
      </c>
      <c r="O40" s="23">
        <f>M40*N40</f>
        <v>10.517396400000001</v>
      </c>
      <c r="P40" s="16">
        <f t="shared" si="6"/>
        <v>10.517396400000001</v>
      </c>
    </row>
    <row r="41" spans="1:16" ht="51" x14ac:dyDescent="0.2">
      <c r="A41" s="238"/>
      <c r="B41" s="12" t="s">
        <v>24</v>
      </c>
      <c r="C41" s="9">
        <v>100741</v>
      </c>
      <c r="D41" s="12" t="s">
        <v>1</v>
      </c>
      <c r="E41" s="13" t="s">
        <v>194</v>
      </c>
      <c r="F41" s="12" t="s">
        <v>3</v>
      </c>
      <c r="G41" s="15"/>
      <c r="H41" s="14"/>
      <c r="I41" s="14"/>
      <c r="J41" s="15"/>
      <c r="K41" s="150"/>
      <c r="L41" s="14"/>
      <c r="M41" s="105">
        <f>2.1*0.9*1.1</f>
        <v>2.0790000000000002</v>
      </c>
      <c r="N41" s="153">
        <v>15.67</v>
      </c>
      <c r="O41" s="23">
        <f>M41*N41</f>
        <v>32.577930000000002</v>
      </c>
      <c r="P41" s="16">
        <f t="shared" si="6"/>
        <v>32.577930000000002</v>
      </c>
    </row>
    <row r="42" spans="1:16" ht="38.25" x14ac:dyDescent="0.2">
      <c r="A42" s="250"/>
      <c r="B42" s="12" t="s">
        <v>24</v>
      </c>
      <c r="C42" s="9">
        <v>91306</v>
      </c>
      <c r="D42" s="12" t="s">
        <v>1</v>
      </c>
      <c r="E42" s="13" t="s">
        <v>192</v>
      </c>
      <c r="F42" s="12" t="s">
        <v>193</v>
      </c>
      <c r="G42" s="15"/>
      <c r="H42" s="14"/>
      <c r="I42" s="14"/>
      <c r="J42" s="15"/>
      <c r="K42" s="150"/>
      <c r="L42" s="14"/>
      <c r="M42" s="105">
        <v>1</v>
      </c>
      <c r="N42" s="153">
        <v>95.59</v>
      </c>
      <c r="O42" s="23">
        <f>M42*N42</f>
        <v>95.59</v>
      </c>
      <c r="P42" s="16">
        <f t="shared" si="6"/>
        <v>95.59</v>
      </c>
    </row>
    <row r="43" spans="1:16" x14ac:dyDescent="0.2">
      <c r="A43" s="231" t="s">
        <v>35</v>
      </c>
      <c r="B43" s="232"/>
      <c r="C43" s="232"/>
      <c r="D43" s="232"/>
      <c r="E43" s="232"/>
      <c r="F43" s="232"/>
      <c r="G43" s="232"/>
      <c r="H43" s="232"/>
      <c r="I43" s="17">
        <f>SUM(I35:I42)</f>
        <v>246.078</v>
      </c>
      <c r="J43" s="18"/>
      <c r="K43" s="149"/>
      <c r="L43" s="17">
        <f>SUM(L35:L42)</f>
        <v>177.0441391</v>
      </c>
      <c r="M43" s="17"/>
      <c r="N43" s="151"/>
      <c r="O43" s="17">
        <f>SUM(O35:O42)</f>
        <v>138.68532640000001</v>
      </c>
      <c r="P43" s="16">
        <f t="shared" si="6"/>
        <v>561.80746550000003</v>
      </c>
    </row>
    <row r="44" spans="1:16" x14ac:dyDescent="0.2">
      <c r="A44" s="231" t="s">
        <v>42</v>
      </c>
      <c r="B44" s="232"/>
      <c r="C44" s="232"/>
      <c r="D44" s="232"/>
      <c r="E44" s="232"/>
      <c r="F44" s="232"/>
      <c r="G44" s="233"/>
      <c r="H44" s="40">
        <f>'BDI - CPRB'!$C$22</f>
        <v>0.31256716082176572</v>
      </c>
      <c r="I44" s="19">
        <f>I43*$H44</f>
        <v>76.915901800698464</v>
      </c>
      <c r="J44" s="18"/>
      <c r="K44" s="149"/>
      <c r="L44" s="19">
        <f>L43*$H44</f>
        <v>55.338183898620763</v>
      </c>
      <c r="M44" s="19"/>
      <c r="N44" s="152"/>
      <c r="O44" s="19">
        <f>O43*$H44</f>
        <v>43.348478720487876</v>
      </c>
      <c r="P44" s="16">
        <f t="shared" si="6"/>
        <v>175.60256441980709</v>
      </c>
    </row>
    <row r="45" spans="1:16" ht="13.5" thickBot="1" x14ac:dyDescent="0.25">
      <c r="A45" s="234" t="s">
        <v>51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6"/>
      <c r="P45" s="20">
        <f>P43+P44</f>
        <v>737.41002991980713</v>
      </c>
    </row>
    <row r="46" spans="1:16" ht="13.5" thickBot="1" x14ac:dyDescent="0.25"/>
    <row r="47" spans="1:16" x14ac:dyDescent="0.2">
      <c r="A47" s="215" t="s">
        <v>48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7"/>
    </row>
    <row r="48" spans="1:16" x14ac:dyDescent="0.2">
      <c r="A48" s="5" t="s">
        <v>12</v>
      </c>
      <c r="B48" s="6" t="s">
        <v>25</v>
      </c>
      <c r="C48" s="6" t="s">
        <v>0</v>
      </c>
      <c r="D48" s="6" t="s">
        <v>26</v>
      </c>
      <c r="E48" s="239" t="s">
        <v>206</v>
      </c>
      <c r="F48" s="240"/>
      <c r="G48" s="240"/>
      <c r="H48" s="240"/>
      <c r="I48" s="240"/>
      <c r="J48" s="240"/>
      <c r="K48" s="240"/>
      <c r="L48" s="240"/>
      <c r="M48" s="240"/>
      <c r="N48" s="241"/>
      <c r="O48" s="245" t="s">
        <v>49</v>
      </c>
      <c r="P48" s="246" t="s">
        <v>193</v>
      </c>
    </row>
    <row r="49" spans="1:16" x14ac:dyDescent="0.2">
      <c r="A49" s="237" t="s">
        <v>196</v>
      </c>
      <c r="B49" s="100" t="s">
        <v>24</v>
      </c>
      <c r="C49" s="102" t="s">
        <v>197</v>
      </c>
      <c r="D49" s="102" t="s">
        <v>1</v>
      </c>
      <c r="E49" s="242"/>
      <c r="F49" s="243"/>
      <c r="G49" s="243"/>
      <c r="H49" s="243"/>
      <c r="I49" s="243"/>
      <c r="J49" s="243"/>
      <c r="K49" s="243"/>
      <c r="L49" s="243"/>
      <c r="M49" s="243"/>
      <c r="N49" s="244"/>
      <c r="O49" s="245"/>
      <c r="P49" s="246"/>
    </row>
    <row r="50" spans="1:16" x14ac:dyDescent="0.2">
      <c r="A50" s="238"/>
      <c r="B50" s="247"/>
      <c r="C50" s="248"/>
      <c r="D50" s="249"/>
      <c r="E50" s="7" t="s">
        <v>27</v>
      </c>
      <c r="F50" s="6" t="s">
        <v>28</v>
      </c>
      <c r="G50" s="6" t="s">
        <v>40</v>
      </c>
      <c r="H50" s="6" t="s">
        <v>38</v>
      </c>
      <c r="I50" s="6" t="s">
        <v>47</v>
      </c>
      <c r="J50" s="6" t="s">
        <v>41</v>
      </c>
      <c r="K50" s="147" t="s">
        <v>39</v>
      </c>
      <c r="L50" s="6" t="s">
        <v>46</v>
      </c>
      <c r="M50" s="6" t="s">
        <v>43</v>
      </c>
      <c r="N50" s="147" t="s">
        <v>44</v>
      </c>
      <c r="O50" s="6" t="s">
        <v>45</v>
      </c>
      <c r="P50" s="8" t="s">
        <v>37</v>
      </c>
    </row>
    <row r="51" spans="1:16" ht="38.25" x14ac:dyDescent="0.2">
      <c r="A51" s="238"/>
      <c r="B51" s="12" t="s">
        <v>24</v>
      </c>
      <c r="C51" s="9">
        <v>90806</v>
      </c>
      <c r="D51" s="12" t="s">
        <v>1</v>
      </c>
      <c r="E51" s="13" t="s">
        <v>202</v>
      </c>
      <c r="F51" s="12" t="s">
        <v>193</v>
      </c>
      <c r="G51" s="15"/>
      <c r="H51" s="14"/>
      <c r="I51" s="14"/>
      <c r="J51" s="15"/>
      <c r="K51" s="150"/>
      <c r="L51" s="14"/>
      <c r="M51" s="105">
        <v>1</v>
      </c>
      <c r="N51" s="153">
        <v>254.82</v>
      </c>
      <c r="O51" s="23">
        <f>M51*N51</f>
        <v>254.82</v>
      </c>
      <c r="P51" s="16">
        <f t="shared" ref="P51:P57" si="8">I51+L51+O51</f>
        <v>254.82</v>
      </c>
    </row>
    <row r="52" spans="1:16" ht="51" x14ac:dyDescent="0.2">
      <c r="A52" s="238"/>
      <c r="B52" s="12" t="s">
        <v>24</v>
      </c>
      <c r="C52" s="9" t="s">
        <v>200</v>
      </c>
      <c r="D52" s="12" t="s">
        <v>1</v>
      </c>
      <c r="E52" s="13" t="s">
        <v>198</v>
      </c>
      <c r="F52" s="12" t="s">
        <v>193</v>
      </c>
      <c r="G52" s="15"/>
      <c r="H52" s="14"/>
      <c r="I52" s="14"/>
      <c r="J52" s="15"/>
      <c r="K52" s="150"/>
      <c r="L52" s="14"/>
      <c r="M52" s="105">
        <v>1</v>
      </c>
      <c r="N52" s="153">
        <v>259.02</v>
      </c>
      <c r="O52" s="23">
        <f>M52*N52</f>
        <v>259.02</v>
      </c>
      <c r="P52" s="16">
        <f t="shared" si="8"/>
        <v>259.02</v>
      </c>
    </row>
    <row r="53" spans="1:16" ht="38.25" x14ac:dyDescent="0.2">
      <c r="A53" s="238"/>
      <c r="B53" s="12" t="s">
        <v>24</v>
      </c>
      <c r="C53" s="9">
        <v>90830</v>
      </c>
      <c r="D53" s="12" t="s">
        <v>1</v>
      </c>
      <c r="E53" s="13" t="s">
        <v>199</v>
      </c>
      <c r="F53" s="12" t="s">
        <v>193</v>
      </c>
      <c r="G53" s="15"/>
      <c r="H53" s="14"/>
      <c r="I53" s="14"/>
      <c r="J53" s="15"/>
      <c r="K53" s="150"/>
      <c r="L53" s="14"/>
      <c r="M53" s="105">
        <v>1</v>
      </c>
      <c r="N53" s="153">
        <v>109.09</v>
      </c>
      <c r="O53" s="23">
        <f>M53*N53</f>
        <v>109.09</v>
      </c>
      <c r="P53" s="16">
        <f t="shared" si="8"/>
        <v>109.09</v>
      </c>
    </row>
    <row r="54" spans="1:16" ht="25.5" x14ac:dyDescent="0.2">
      <c r="A54" s="250"/>
      <c r="B54" s="12" t="s">
        <v>24</v>
      </c>
      <c r="C54" s="9">
        <v>100659</v>
      </c>
      <c r="D54" s="12" t="s">
        <v>1</v>
      </c>
      <c r="E54" s="13" t="s">
        <v>203</v>
      </c>
      <c r="F54" s="12" t="s">
        <v>201</v>
      </c>
      <c r="G54" s="15"/>
      <c r="H54" s="14"/>
      <c r="I54" s="14"/>
      <c r="J54" s="15"/>
      <c r="K54" s="150"/>
      <c r="L54" s="14"/>
      <c r="M54" s="105">
        <v>10</v>
      </c>
      <c r="N54" s="153">
        <v>6.24</v>
      </c>
      <c r="O54" s="23">
        <f>M54*N54</f>
        <v>62.400000000000006</v>
      </c>
      <c r="P54" s="16">
        <f t="shared" si="8"/>
        <v>62.400000000000006</v>
      </c>
    </row>
    <row r="55" spans="1:16" x14ac:dyDescent="0.2">
      <c r="A55" s="106"/>
      <c r="B55" s="12" t="s">
        <v>24</v>
      </c>
      <c r="C55" s="9" t="s">
        <v>204</v>
      </c>
      <c r="D55" s="12" t="s">
        <v>1</v>
      </c>
      <c r="E55" s="13" t="s">
        <v>205</v>
      </c>
      <c r="F55" s="12" t="s">
        <v>3</v>
      </c>
      <c r="G55" s="15"/>
      <c r="H55" s="14"/>
      <c r="I55" s="14"/>
      <c r="J55" s="15"/>
      <c r="K55" s="150"/>
      <c r="L55" s="14"/>
      <c r="M55" s="105">
        <f>0.8*2.1*1.1</f>
        <v>1.8480000000000003</v>
      </c>
      <c r="N55" s="153">
        <v>14.57</v>
      </c>
      <c r="O55" s="23">
        <f>M55*N55</f>
        <v>26.925360000000005</v>
      </c>
      <c r="P55" s="16">
        <f t="shared" si="8"/>
        <v>26.925360000000005</v>
      </c>
    </row>
    <row r="56" spans="1:16" x14ac:dyDescent="0.2">
      <c r="A56" s="231" t="s">
        <v>35</v>
      </c>
      <c r="B56" s="232"/>
      <c r="C56" s="232"/>
      <c r="D56" s="232"/>
      <c r="E56" s="232"/>
      <c r="F56" s="232"/>
      <c r="G56" s="232"/>
      <c r="H56" s="232"/>
      <c r="I56" s="17">
        <f>SUM(I51:I54)</f>
        <v>0</v>
      </c>
      <c r="J56" s="18"/>
      <c r="K56" s="149"/>
      <c r="L56" s="17">
        <f>SUM(L51:L54)</f>
        <v>0</v>
      </c>
      <c r="M56" s="17"/>
      <c r="N56" s="151"/>
      <c r="O56" s="17">
        <f>SUM(O51:O55)</f>
        <v>712.25535999999988</v>
      </c>
      <c r="P56" s="16">
        <f t="shared" si="8"/>
        <v>712.25535999999988</v>
      </c>
    </row>
    <row r="57" spans="1:16" x14ac:dyDescent="0.2">
      <c r="A57" s="231" t="s">
        <v>42</v>
      </c>
      <c r="B57" s="232"/>
      <c r="C57" s="232"/>
      <c r="D57" s="232"/>
      <c r="E57" s="232"/>
      <c r="F57" s="232"/>
      <c r="G57" s="233"/>
      <c r="H57" s="40">
        <f>'BDI - CPRB'!$C$22</f>
        <v>0.31256716082176572</v>
      </c>
      <c r="I57" s="19">
        <f>I56*$H57</f>
        <v>0</v>
      </c>
      <c r="J57" s="18"/>
      <c r="K57" s="149"/>
      <c r="L57" s="19">
        <f>L56*$H57</f>
        <v>0</v>
      </c>
      <c r="M57" s="19"/>
      <c r="N57" s="152"/>
      <c r="O57" s="19">
        <f>O56*$H57</f>
        <v>222.62763565528459</v>
      </c>
      <c r="P57" s="16">
        <f t="shared" si="8"/>
        <v>222.62763565528459</v>
      </c>
    </row>
    <row r="58" spans="1:16" ht="13.5" thickBot="1" x14ac:dyDescent="0.25">
      <c r="A58" s="234" t="s">
        <v>51</v>
      </c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  <c r="O58" s="236"/>
      <c r="P58" s="20">
        <f>P56+P57</f>
        <v>934.8829956552845</v>
      </c>
    </row>
    <row r="59" spans="1:16" ht="13.5" thickBot="1" x14ac:dyDescent="0.25"/>
    <row r="60" spans="1:16" x14ac:dyDescent="0.2">
      <c r="A60" s="215" t="s">
        <v>48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7"/>
    </row>
    <row r="61" spans="1:16" x14ac:dyDescent="0.2">
      <c r="A61" s="5" t="s">
        <v>12</v>
      </c>
      <c r="B61" s="6" t="s">
        <v>25</v>
      </c>
      <c r="C61" s="6" t="s">
        <v>0</v>
      </c>
      <c r="D61" s="6" t="s">
        <v>26</v>
      </c>
      <c r="E61" s="239" t="s">
        <v>207</v>
      </c>
      <c r="F61" s="240"/>
      <c r="G61" s="240"/>
      <c r="H61" s="240"/>
      <c r="I61" s="240"/>
      <c r="J61" s="240"/>
      <c r="K61" s="240"/>
      <c r="L61" s="240"/>
      <c r="M61" s="240"/>
      <c r="N61" s="241"/>
      <c r="O61" s="245" t="s">
        <v>49</v>
      </c>
      <c r="P61" s="246" t="s">
        <v>3</v>
      </c>
    </row>
    <row r="62" spans="1:16" x14ac:dyDescent="0.2">
      <c r="A62" s="237" t="s">
        <v>172</v>
      </c>
      <c r="B62" s="100" t="s">
        <v>24</v>
      </c>
      <c r="C62" s="102">
        <v>96359</v>
      </c>
      <c r="D62" s="102" t="s">
        <v>1</v>
      </c>
      <c r="E62" s="242"/>
      <c r="F62" s="243"/>
      <c r="G62" s="243"/>
      <c r="H62" s="243"/>
      <c r="I62" s="243"/>
      <c r="J62" s="243"/>
      <c r="K62" s="243"/>
      <c r="L62" s="243"/>
      <c r="M62" s="243"/>
      <c r="N62" s="244"/>
      <c r="O62" s="245"/>
      <c r="P62" s="246"/>
    </row>
    <row r="63" spans="1:16" x14ac:dyDescent="0.2">
      <c r="A63" s="238"/>
      <c r="B63" s="247"/>
      <c r="C63" s="248"/>
      <c r="D63" s="249"/>
      <c r="E63" s="7" t="s">
        <v>27</v>
      </c>
      <c r="F63" s="6" t="s">
        <v>28</v>
      </c>
      <c r="G63" s="6" t="s">
        <v>40</v>
      </c>
      <c r="H63" s="6" t="s">
        <v>38</v>
      </c>
      <c r="I63" s="6" t="s">
        <v>47</v>
      </c>
      <c r="J63" s="6" t="s">
        <v>41</v>
      </c>
      <c r="K63" s="147" t="s">
        <v>39</v>
      </c>
      <c r="L63" s="6" t="s">
        <v>46</v>
      </c>
      <c r="M63" s="6" t="s">
        <v>43</v>
      </c>
      <c r="N63" s="147" t="s">
        <v>44</v>
      </c>
      <c r="O63" s="6" t="s">
        <v>45</v>
      </c>
      <c r="P63" s="8" t="s">
        <v>37</v>
      </c>
    </row>
    <row r="64" spans="1:16" ht="25.5" x14ac:dyDescent="0.2">
      <c r="A64" s="238"/>
      <c r="B64" s="12" t="s">
        <v>24</v>
      </c>
      <c r="C64" s="9" t="s">
        <v>219</v>
      </c>
      <c r="D64" s="12" t="s">
        <v>30</v>
      </c>
      <c r="E64" s="13" t="s">
        <v>208</v>
      </c>
      <c r="F64" s="12" t="s">
        <v>217</v>
      </c>
      <c r="G64" s="104" t="s">
        <v>228</v>
      </c>
      <c r="H64" s="21" t="s">
        <v>237</v>
      </c>
      <c r="I64" s="21">
        <f t="shared" ref="I64:I72" si="9">G64*H64</f>
        <v>1.3006500000000001</v>
      </c>
      <c r="J64" s="15"/>
      <c r="K64" s="150"/>
      <c r="L64" s="14"/>
      <c r="M64" s="15"/>
      <c r="N64" s="150"/>
      <c r="O64" s="14"/>
      <c r="P64" s="16">
        <f t="shared" ref="P64:P76" si="10">I64+L64+O64</f>
        <v>1.3006500000000001</v>
      </c>
    </row>
    <row r="65" spans="1:16" ht="25.5" x14ac:dyDescent="0.2">
      <c r="A65" s="238"/>
      <c r="B65" s="12" t="s">
        <v>24</v>
      </c>
      <c r="C65" s="9" t="s">
        <v>220</v>
      </c>
      <c r="D65" s="12" t="s">
        <v>30</v>
      </c>
      <c r="E65" s="13" t="s">
        <v>209</v>
      </c>
      <c r="F65" s="12" t="s">
        <v>3</v>
      </c>
      <c r="G65" s="104" t="s">
        <v>229</v>
      </c>
      <c r="H65" s="21" t="s">
        <v>238</v>
      </c>
      <c r="I65" s="21">
        <f t="shared" si="9"/>
        <v>25.377299999999998</v>
      </c>
      <c r="J65" s="15"/>
      <c r="K65" s="150"/>
      <c r="L65" s="14"/>
      <c r="M65" s="15"/>
      <c r="N65" s="150"/>
      <c r="O65" s="14"/>
      <c r="P65" s="16"/>
    </row>
    <row r="66" spans="1:16" ht="38.25" x14ac:dyDescent="0.2">
      <c r="A66" s="238"/>
      <c r="B66" s="12" t="s">
        <v>24</v>
      </c>
      <c r="C66" s="9" t="s">
        <v>221</v>
      </c>
      <c r="D66" s="12" t="s">
        <v>30</v>
      </c>
      <c r="E66" s="13" t="s">
        <v>210</v>
      </c>
      <c r="F66" s="12" t="s">
        <v>201</v>
      </c>
      <c r="G66" s="104" t="s">
        <v>230</v>
      </c>
      <c r="H66" s="21" t="s">
        <v>239</v>
      </c>
      <c r="I66" s="21">
        <f t="shared" si="9"/>
        <v>5.6285670000000003</v>
      </c>
      <c r="J66" s="15"/>
      <c r="K66" s="150"/>
      <c r="L66" s="14"/>
      <c r="M66" s="15"/>
      <c r="N66" s="150"/>
      <c r="O66" s="14"/>
      <c r="P66" s="16"/>
    </row>
    <row r="67" spans="1:16" ht="38.25" x14ac:dyDescent="0.2">
      <c r="A67" s="238"/>
      <c r="B67" s="12" t="s">
        <v>24</v>
      </c>
      <c r="C67" s="9" t="s">
        <v>222</v>
      </c>
      <c r="D67" s="12" t="s">
        <v>30</v>
      </c>
      <c r="E67" s="13" t="s">
        <v>211</v>
      </c>
      <c r="F67" s="12" t="s">
        <v>201</v>
      </c>
      <c r="G67" s="104" t="s">
        <v>231</v>
      </c>
      <c r="H67" s="21" t="s">
        <v>240</v>
      </c>
      <c r="I67" s="21">
        <f t="shared" si="9"/>
        <v>20.386297000000003</v>
      </c>
      <c r="J67" s="15"/>
      <c r="K67" s="150"/>
      <c r="L67" s="14"/>
      <c r="M67" s="15"/>
      <c r="N67" s="150"/>
      <c r="O67" s="14"/>
      <c r="P67" s="16"/>
    </row>
    <row r="68" spans="1:16" ht="38.25" x14ac:dyDescent="0.2">
      <c r="A68" s="238"/>
      <c r="B68" s="12" t="s">
        <v>24</v>
      </c>
      <c r="C68" s="9" t="s">
        <v>223</v>
      </c>
      <c r="D68" s="12" t="s">
        <v>30</v>
      </c>
      <c r="E68" s="13" t="s">
        <v>212</v>
      </c>
      <c r="F68" s="12" t="s">
        <v>201</v>
      </c>
      <c r="G68" s="104" t="s">
        <v>232</v>
      </c>
      <c r="H68" s="21" t="s">
        <v>241</v>
      </c>
      <c r="I68" s="21">
        <f t="shared" si="9"/>
        <v>0.325351</v>
      </c>
      <c r="J68" s="15"/>
      <c r="K68" s="150"/>
      <c r="L68" s="14"/>
      <c r="M68" s="15"/>
      <c r="N68" s="150"/>
      <c r="O68" s="14"/>
      <c r="P68" s="16"/>
    </row>
    <row r="69" spans="1:16" ht="25.5" x14ac:dyDescent="0.2">
      <c r="A69" s="238"/>
      <c r="B69" s="12" t="s">
        <v>24</v>
      </c>
      <c r="C69" s="9" t="s">
        <v>224</v>
      </c>
      <c r="D69" s="12" t="s">
        <v>30</v>
      </c>
      <c r="E69" s="13" t="s">
        <v>213</v>
      </c>
      <c r="F69" s="12" t="s">
        <v>201</v>
      </c>
      <c r="G69" s="104" t="s">
        <v>233</v>
      </c>
      <c r="H69" s="21" t="s">
        <v>242</v>
      </c>
      <c r="I69" s="21">
        <f t="shared" si="9"/>
        <v>1.41065</v>
      </c>
      <c r="J69" s="15"/>
      <c r="K69" s="150"/>
      <c r="L69" s="14"/>
      <c r="M69" s="15"/>
      <c r="N69" s="150"/>
      <c r="O69" s="14"/>
      <c r="P69" s="16"/>
    </row>
    <row r="70" spans="1:16" ht="38.25" x14ac:dyDescent="0.2">
      <c r="A70" s="238"/>
      <c r="B70" s="12" t="s">
        <v>24</v>
      </c>
      <c r="C70" s="9" t="s">
        <v>225</v>
      </c>
      <c r="D70" s="12" t="s">
        <v>30</v>
      </c>
      <c r="E70" s="13" t="s">
        <v>214</v>
      </c>
      <c r="F70" s="12" t="s">
        <v>188</v>
      </c>
      <c r="G70" s="104" t="s">
        <v>234</v>
      </c>
      <c r="H70" s="21" t="s">
        <v>243</v>
      </c>
      <c r="I70" s="21">
        <f t="shared" si="9"/>
        <v>2.468153</v>
      </c>
      <c r="J70" s="15"/>
      <c r="K70" s="150"/>
      <c r="L70" s="14"/>
      <c r="M70" s="15"/>
      <c r="N70" s="150"/>
      <c r="O70" s="14"/>
      <c r="P70" s="16"/>
    </row>
    <row r="71" spans="1:16" ht="25.5" x14ac:dyDescent="0.2">
      <c r="A71" s="238"/>
      <c r="B71" s="12" t="s">
        <v>24</v>
      </c>
      <c r="C71" s="9" t="s">
        <v>226</v>
      </c>
      <c r="D71" s="12" t="s">
        <v>30</v>
      </c>
      <c r="E71" s="13" t="s">
        <v>215</v>
      </c>
      <c r="F71" s="12" t="s">
        <v>193</v>
      </c>
      <c r="G71" s="104" t="s">
        <v>235</v>
      </c>
      <c r="H71" s="21" t="s">
        <v>244</v>
      </c>
      <c r="I71" s="21">
        <f t="shared" si="9"/>
        <v>1.0003850000000001</v>
      </c>
      <c r="J71" s="15"/>
      <c r="K71" s="150"/>
      <c r="L71" s="14"/>
      <c r="M71" s="15"/>
      <c r="N71" s="150"/>
      <c r="O71" s="14"/>
      <c r="P71" s="16"/>
    </row>
    <row r="72" spans="1:16" ht="25.5" x14ac:dyDescent="0.2">
      <c r="A72" s="238"/>
      <c r="B72" s="12" t="s">
        <v>24</v>
      </c>
      <c r="C72" s="9" t="s">
        <v>227</v>
      </c>
      <c r="D72" s="12" t="s">
        <v>30</v>
      </c>
      <c r="E72" s="13" t="s">
        <v>216</v>
      </c>
      <c r="F72" s="12" t="s">
        <v>193</v>
      </c>
      <c r="G72" s="104" t="s">
        <v>236</v>
      </c>
      <c r="H72" s="21" t="s">
        <v>245</v>
      </c>
      <c r="I72" s="21">
        <f t="shared" si="9"/>
        <v>0.109788</v>
      </c>
      <c r="J72" s="15"/>
      <c r="K72" s="150"/>
      <c r="L72" s="14"/>
      <c r="M72" s="15"/>
      <c r="N72" s="150"/>
      <c r="O72" s="14"/>
      <c r="P72" s="16"/>
    </row>
    <row r="73" spans="1:16" ht="25.5" x14ac:dyDescent="0.2">
      <c r="A73" s="238"/>
      <c r="B73" s="12" t="s">
        <v>24</v>
      </c>
      <c r="C73" s="9">
        <v>88278</v>
      </c>
      <c r="D73" s="12" t="s">
        <v>50</v>
      </c>
      <c r="E73" s="13" t="s">
        <v>218</v>
      </c>
      <c r="F73" s="12" t="s">
        <v>32</v>
      </c>
      <c r="G73" s="15"/>
      <c r="H73" s="14"/>
      <c r="I73" s="14"/>
      <c r="J73" s="103">
        <v>0.628</v>
      </c>
      <c r="K73" s="148">
        <v>16.920000000000002</v>
      </c>
      <c r="L73" s="22">
        <f>J73*K73</f>
        <v>10.625760000000001</v>
      </c>
      <c r="M73" s="15"/>
      <c r="N73" s="150"/>
      <c r="O73" s="14"/>
      <c r="P73" s="16">
        <f t="shared" si="10"/>
        <v>10.625760000000001</v>
      </c>
    </row>
    <row r="74" spans="1:16" x14ac:dyDescent="0.2">
      <c r="A74" s="238"/>
      <c r="B74" s="12" t="s">
        <v>24</v>
      </c>
      <c r="C74" s="9">
        <v>88316</v>
      </c>
      <c r="D74" s="12" t="s">
        <v>50</v>
      </c>
      <c r="E74" s="13" t="s">
        <v>34</v>
      </c>
      <c r="F74" s="12" t="s">
        <v>32</v>
      </c>
      <c r="G74" s="15"/>
      <c r="H74" s="14"/>
      <c r="I74" s="14"/>
      <c r="J74" s="103">
        <v>0.157</v>
      </c>
      <c r="K74" s="148">
        <v>13.54</v>
      </c>
      <c r="L74" s="22">
        <f t="shared" ref="L74" si="11">J74*K74</f>
        <v>2.1257799999999998</v>
      </c>
      <c r="M74" s="15"/>
      <c r="N74" s="150"/>
      <c r="O74" s="14"/>
      <c r="P74" s="16">
        <f t="shared" si="10"/>
        <v>2.1257799999999998</v>
      </c>
    </row>
    <row r="75" spans="1:16" x14ac:dyDescent="0.2">
      <c r="A75" s="231" t="s">
        <v>35</v>
      </c>
      <c r="B75" s="232"/>
      <c r="C75" s="232"/>
      <c r="D75" s="232"/>
      <c r="E75" s="232"/>
      <c r="F75" s="232"/>
      <c r="G75" s="232"/>
      <c r="H75" s="232"/>
      <c r="I75" s="17">
        <f>SUM(I64:I74)</f>
        <v>58.007140999999997</v>
      </c>
      <c r="J75" s="18"/>
      <c r="K75" s="149"/>
      <c r="L75" s="17">
        <f>SUM(L64:L74)</f>
        <v>12.751540000000002</v>
      </c>
      <c r="M75" s="17"/>
      <c r="N75" s="151"/>
      <c r="O75" s="17">
        <f>SUM(O64:O74)</f>
        <v>0</v>
      </c>
      <c r="P75" s="16">
        <f t="shared" si="10"/>
        <v>70.758680999999996</v>
      </c>
    </row>
    <row r="76" spans="1:16" x14ac:dyDescent="0.2">
      <c r="A76" s="231" t="s">
        <v>42</v>
      </c>
      <c r="B76" s="232"/>
      <c r="C76" s="232"/>
      <c r="D76" s="232"/>
      <c r="E76" s="232"/>
      <c r="F76" s="232"/>
      <c r="G76" s="233"/>
      <c r="H76" s="40">
        <f>'BDI - CPRB'!$C$22</f>
        <v>0.31256716082176572</v>
      </c>
      <c r="I76" s="19">
        <f>I75*$H76</f>
        <v>18.131127369757838</v>
      </c>
      <c r="J76" s="18"/>
      <c r="K76" s="149"/>
      <c r="L76" s="19">
        <f>L75*$H76</f>
        <v>3.9857126539051793</v>
      </c>
      <c r="M76" s="19"/>
      <c r="N76" s="152"/>
      <c r="O76" s="19">
        <f>O75*$H76</f>
        <v>0</v>
      </c>
      <c r="P76" s="16">
        <f t="shared" si="10"/>
        <v>22.116840023663016</v>
      </c>
    </row>
    <row r="77" spans="1:16" ht="13.5" thickBot="1" x14ac:dyDescent="0.25">
      <c r="A77" s="234" t="s">
        <v>51</v>
      </c>
      <c r="B77" s="235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6"/>
      <c r="P77" s="20">
        <f>P75+P76</f>
        <v>92.875521023663012</v>
      </c>
    </row>
    <row r="78" spans="1:16" ht="13.5" thickBot="1" x14ac:dyDescent="0.25"/>
    <row r="79" spans="1:16" x14ac:dyDescent="0.2">
      <c r="A79" s="215" t="s">
        <v>48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7"/>
    </row>
    <row r="80" spans="1:16" x14ac:dyDescent="0.2">
      <c r="A80" s="5" t="s">
        <v>12</v>
      </c>
      <c r="B80" s="6" t="s">
        <v>25</v>
      </c>
      <c r="C80" s="6" t="s">
        <v>0</v>
      </c>
      <c r="D80" s="6" t="s">
        <v>26</v>
      </c>
      <c r="E80" s="239" t="s">
        <v>288</v>
      </c>
      <c r="F80" s="240"/>
      <c r="G80" s="240"/>
      <c r="H80" s="240"/>
      <c r="I80" s="240"/>
      <c r="J80" s="240"/>
      <c r="K80" s="240"/>
      <c r="L80" s="240"/>
      <c r="M80" s="240"/>
      <c r="N80" s="241"/>
      <c r="O80" s="245" t="s">
        <v>49</v>
      </c>
      <c r="P80" s="246" t="s">
        <v>3</v>
      </c>
    </row>
    <row r="81" spans="1:16" x14ac:dyDescent="0.2">
      <c r="A81" s="237" t="s">
        <v>172</v>
      </c>
      <c r="B81" s="100" t="s">
        <v>24</v>
      </c>
      <c r="C81" s="102">
        <v>87484</v>
      </c>
      <c r="D81" s="102" t="s">
        <v>1</v>
      </c>
      <c r="E81" s="242"/>
      <c r="F81" s="243"/>
      <c r="G81" s="243"/>
      <c r="H81" s="243"/>
      <c r="I81" s="243"/>
      <c r="J81" s="243"/>
      <c r="K81" s="243"/>
      <c r="L81" s="243"/>
      <c r="M81" s="243"/>
      <c r="N81" s="244"/>
      <c r="O81" s="245"/>
      <c r="P81" s="246"/>
    </row>
    <row r="82" spans="1:16" x14ac:dyDescent="0.2">
      <c r="A82" s="238"/>
      <c r="B82" s="247"/>
      <c r="C82" s="248"/>
      <c r="D82" s="249"/>
      <c r="E82" s="7" t="s">
        <v>27</v>
      </c>
      <c r="F82" s="6" t="s">
        <v>28</v>
      </c>
      <c r="G82" s="6" t="s">
        <v>40</v>
      </c>
      <c r="H82" s="6" t="s">
        <v>38</v>
      </c>
      <c r="I82" s="6" t="s">
        <v>47</v>
      </c>
      <c r="J82" s="6" t="s">
        <v>41</v>
      </c>
      <c r="K82" s="147" t="s">
        <v>39</v>
      </c>
      <c r="L82" s="6" t="s">
        <v>46</v>
      </c>
      <c r="M82" s="6" t="s">
        <v>43</v>
      </c>
      <c r="N82" s="147" t="s">
        <v>44</v>
      </c>
      <c r="O82" s="6" t="s">
        <v>45</v>
      </c>
      <c r="P82" s="8" t="s">
        <v>37</v>
      </c>
    </row>
    <row r="83" spans="1:16" ht="38.25" x14ac:dyDescent="0.2">
      <c r="A83" s="238"/>
      <c r="B83" s="12" t="s">
        <v>24</v>
      </c>
      <c r="C83" s="9">
        <v>34557</v>
      </c>
      <c r="D83" s="12" t="s">
        <v>30</v>
      </c>
      <c r="E83" s="13" t="s">
        <v>272</v>
      </c>
      <c r="F83" s="12" t="s">
        <v>201</v>
      </c>
      <c r="G83" s="104">
        <v>0.78500000000000003</v>
      </c>
      <c r="H83" s="21">
        <v>2.37</v>
      </c>
      <c r="I83" s="21">
        <f t="shared" ref="I83:I85" si="12">G83*H83</f>
        <v>1.8604500000000002</v>
      </c>
      <c r="J83" s="15"/>
      <c r="K83" s="150"/>
      <c r="L83" s="14"/>
      <c r="M83" s="15"/>
      <c r="N83" s="150"/>
      <c r="O83" s="14"/>
      <c r="P83" s="16">
        <f t="shared" ref="P83:P90" si="13">I83+L83+O83</f>
        <v>1.8604500000000002</v>
      </c>
    </row>
    <row r="84" spans="1:16" x14ac:dyDescent="0.2">
      <c r="A84" s="238"/>
      <c r="B84" s="12" t="s">
        <v>24</v>
      </c>
      <c r="C84" s="9">
        <v>37395</v>
      </c>
      <c r="D84" s="12" t="s">
        <v>30</v>
      </c>
      <c r="E84" s="13" t="s">
        <v>273</v>
      </c>
      <c r="F84" s="12" t="s">
        <v>217</v>
      </c>
      <c r="G84" s="104">
        <v>9.4000000000000004E-3</v>
      </c>
      <c r="H84" s="21">
        <v>38.56</v>
      </c>
      <c r="I84" s="21">
        <f t="shared" si="12"/>
        <v>0.36246400000000001</v>
      </c>
      <c r="J84" s="15"/>
      <c r="K84" s="150"/>
      <c r="L84" s="14"/>
      <c r="M84" s="15"/>
      <c r="N84" s="150"/>
      <c r="O84" s="14"/>
      <c r="P84" s="16">
        <f t="shared" si="13"/>
        <v>0.36246400000000001</v>
      </c>
    </row>
    <row r="85" spans="1:16" ht="25.5" x14ac:dyDescent="0.2">
      <c r="A85" s="238"/>
      <c r="B85" s="12" t="s">
        <v>24</v>
      </c>
      <c r="C85" s="9">
        <v>37592</v>
      </c>
      <c r="D85" s="12" t="s">
        <v>30</v>
      </c>
      <c r="E85" s="13" t="s">
        <v>274</v>
      </c>
      <c r="F85" s="12" t="s">
        <v>193</v>
      </c>
      <c r="G85" s="104">
        <v>13.6</v>
      </c>
      <c r="H85" s="21">
        <v>2.35</v>
      </c>
      <c r="I85" s="21">
        <f t="shared" si="12"/>
        <v>31.96</v>
      </c>
      <c r="J85" s="15"/>
      <c r="K85" s="150"/>
      <c r="L85" s="14"/>
      <c r="M85" s="15"/>
      <c r="N85" s="150"/>
      <c r="O85" s="14"/>
      <c r="P85" s="16">
        <f t="shared" si="13"/>
        <v>31.96</v>
      </c>
    </row>
    <row r="86" spans="1:16" x14ac:dyDescent="0.2">
      <c r="A86" s="238"/>
      <c r="B86" s="12" t="s">
        <v>24</v>
      </c>
      <c r="C86" s="9">
        <v>88309</v>
      </c>
      <c r="D86" s="12" t="s">
        <v>50</v>
      </c>
      <c r="E86" s="13" t="s">
        <v>31</v>
      </c>
      <c r="F86" s="12" t="s">
        <v>32</v>
      </c>
      <c r="G86" s="15"/>
      <c r="H86" s="14"/>
      <c r="I86" s="14"/>
      <c r="J86" s="103">
        <v>0.79</v>
      </c>
      <c r="K86" s="148">
        <v>17.29</v>
      </c>
      <c r="L86" s="22">
        <f>J86*K86</f>
        <v>13.6591</v>
      </c>
      <c r="M86" s="15"/>
      <c r="N86" s="150"/>
      <c r="O86" s="14"/>
      <c r="P86" s="16">
        <f t="shared" si="13"/>
        <v>13.6591</v>
      </c>
    </row>
    <row r="87" spans="1:16" x14ac:dyDescent="0.2">
      <c r="A87" s="238"/>
      <c r="B87" s="12" t="s">
        <v>24</v>
      </c>
      <c r="C87" s="9">
        <v>88316</v>
      </c>
      <c r="D87" s="12" t="s">
        <v>50</v>
      </c>
      <c r="E87" s="13" t="s">
        <v>34</v>
      </c>
      <c r="F87" s="12" t="s">
        <v>32</v>
      </c>
      <c r="G87" s="15"/>
      <c r="H87" s="14"/>
      <c r="I87" s="14"/>
      <c r="J87" s="103">
        <v>0.39500000000000002</v>
      </c>
      <c r="K87" s="148">
        <v>13.54</v>
      </c>
      <c r="L87" s="22">
        <f t="shared" ref="L87" si="14">J87*K87</f>
        <v>5.3483000000000001</v>
      </c>
      <c r="M87" s="15"/>
      <c r="N87" s="150"/>
      <c r="O87" s="14"/>
      <c r="P87" s="16">
        <f t="shared" si="13"/>
        <v>5.3483000000000001</v>
      </c>
    </row>
    <row r="88" spans="1:16" ht="51" x14ac:dyDescent="0.2">
      <c r="A88" s="250"/>
      <c r="B88" s="12" t="s">
        <v>24</v>
      </c>
      <c r="C88" s="9">
        <v>87369</v>
      </c>
      <c r="D88" s="12" t="s">
        <v>1</v>
      </c>
      <c r="E88" s="13" t="s">
        <v>275</v>
      </c>
      <c r="F88" s="12" t="s">
        <v>4</v>
      </c>
      <c r="G88" s="15"/>
      <c r="H88" s="14"/>
      <c r="I88" s="14"/>
      <c r="J88" s="15"/>
      <c r="K88" s="150"/>
      <c r="L88" s="14"/>
      <c r="M88" s="105">
        <v>1.04E-2</v>
      </c>
      <c r="N88" s="153">
        <v>486.6</v>
      </c>
      <c r="O88" s="23">
        <f>M88*N88</f>
        <v>5.0606400000000002</v>
      </c>
      <c r="P88" s="16">
        <f t="shared" si="13"/>
        <v>5.0606400000000002</v>
      </c>
    </row>
    <row r="89" spans="1:16" x14ac:dyDescent="0.2">
      <c r="A89" s="231" t="s">
        <v>35</v>
      </c>
      <c r="B89" s="232"/>
      <c r="C89" s="232"/>
      <c r="D89" s="232"/>
      <c r="E89" s="232"/>
      <c r="F89" s="232"/>
      <c r="G89" s="232"/>
      <c r="H89" s="232"/>
      <c r="I89" s="17">
        <f>SUM(I83:I88)</f>
        <v>34.182914000000004</v>
      </c>
      <c r="J89" s="18"/>
      <c r="K89" s="149"/>
      <c r="L89" s="17">
        <f>SUM(L83:L88)</f>
        <v>19.007400000000001</v>
      </c>
      <c r="M89" s="17"/>
      <c r="N89" s="151"/>
      <c r="O89" s="17">
        <f>SUM(O83:O88)</f>
        <v>5.0606400000000002</v>
      </c>
      <c r="P89" s="16">
        <f t="shared" si="13"/>
        <v>58.250954</v>
      </c>
    </row>
    <row r="90" spans="1:16" x14ac:dyDescent="0.2">
      <c r="A90" s="231" t="s">
        <v>42</v>
      </c>
      <c r="B90" s="232"/>
      <c r="C90" s="232"/>
      <c r="D90" s="232"/>
      <c r="E90" s="232"/>
      <c r="F90" s="232"/>
      <c r="G90" s="233"/>
      <c r="H90" s="40">
        <f>'BDI - CPRB'!$C$22</f>
        <v>0.31256716082176572</v>
      </c>
      <c r="I90" s="19">
        <f>I89*$H90</f>
        <v>10.684456377594588</v>
      </c>
      <c r="J90" s="18"/>
      <c r="K90" s="149"/>
      <c r="L90" s="19">
        <f>L89*$H90</f>
        <v>5.9410890526036297</v>
      </c>
      <c r="M90" s="19"/>
      <c r="N90" s="152"/>
      <c r="O90" s="19">
        <f>O89*$H90</f>
        <v>1.5817898767410605</v>
      </c>
      <c r="P90" s="16">
        <f t="shared" si="13"/>
        <v>18.207335306939274</v>
      </c>
    </row>
    <row r="91" spans="1:16" ht="13.5" thickBot="1" x14ac:dyDescent="0.25">
      <c r="A91" s="234" t="s">
        <v>51</v>
      </c>
      <c r="B91" s="235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6"/>
      <c r="P91" s="20">
        <f>P89+P90</f>
        <v>76.458289306939278</v>
      </c>
    </row>
    <row r="92" spans="1:16" ht="13.5" thickBot="1" x14ac:dyDescent="0.25"/>
    <row r="93" spans="1:16" x14ac:dyDescent="0.2">
      <c r="A93" s="215" t="s">
        <v>48</v>
      </c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7"/>
    </row>
    <row r="94" spans="1:16" x14ac:dyDescent="0.2">
      <c r="A94" s="5" t="s">
        <v>12</v>
      </c>
      <c r="B94" s="6" t="s">
        <v>25</v>
      </c>
      <c r="C94" s="6" t="s">
        <v>0</v>
      </c>
      <c r="D94" s="6" t="s">
        <v>26</v>
      </c>
      <c r="E94" s="239" t="s">
        <v>276</v>
      </c>
      <c r="F94" s="240"/>
      <c r="G94" s="240"/>
      <c r="H94" s="240"/>
      <c r="I94" s="240"/>
      <c r="J94" s="240"/>
      <c r="K94" s="240"/>
      <c r="L94" s="240"/>
      <c r="M94" s="240"/>
      <c r="N94" s="241"/>
      <c r="O94" s="245" t="s">
        <v>49</v>
      </c>
      <c r="P94" s="246" t="s">
        <v>3</v>
      </c>
    </row>
    <row r="95" spans="1:16" x14ac:dyDescent="0.2">
      <c r="A95" s="237" t="s">
        <v>172</v>
      </c>
      <c r="B95" s="100" t="s">
        <v>24</v>
      </c>
      <c r="C95" s="102">
        <v>87903</v>
      </c>
      <c r="D95" s="102" t="s">
        <v>1</v>
      </c>
      <c r="E95" s="242"/>
      <c r="F95" s="243"/>
      <c r="G95" s="243"/>
      <c r="H95" s="243"/>
      <c r="I95" s="243"/>
      <c r="J95" s="243"/>
      <c r="K95" s="243"/>
      <c r="L95" s="243"/>
      <c r="M95" s="243"/>
      <c r="N95" s="244"/>
      <c r="O95" s="245"/>
      <c r="P95" s="246"/>
    </row>
    <row r="96" spans="1:16" x14ac:dyDescent="0.2">
      <c r="A96" s="238"/>
      <c r="B96" s="247"/>
      <c r="C96" s="248"/>
      <c r="D96" s="249"/>
      <c r="E96" s="7" t="s">
        <v>27</v>
      </c>
      <c r="F96" s="6" t="s">
        <v>28</v>
      </c>
      <c r="G96" s="6" t="s">
        <v>40</v>
      </c>
      <c r="H96" s="6" t="s">
        <v>38</v>
      </c>
      <c r="I96" s="6" t="s">
        <v>47</v>
      </c>
      <c r="J96" s="6" t="s">
        <v>41</v>
      </c>
      <c r="K96" s="147" t="s">
        <v>39</v>
      </c>
      <c r="L96" s="6" t="s">
        <v>46</v>
      </c>
      <c r="M96" s="6" t="s">
        <v>43</v>
      </c>
      <c r="N96" s="147" t="s">
        <v>44</v>
      </c>
      <c r="O96" s="6" t="s">
        <v>45</v>
      </c>
      <c r="P96" s="8" t="s">
        <v>37</v>
      </c>
    </row>
    <row r="97" spans="1:16" x14ac:dyDescent="0.2">
      <c r="A97" s="238"/>
      <c r="B97" s="12" t="s">
        <v>24</v>
      </c>
      <c r="C97" s="9">
        <v>88309</v>
      </c>
      <c r="D97" s="12" t="s">
        <v>50</v>
      </c>
      <c r="E97" s="13" t="s">
        <v>31</v>
      </c>
      <c r="F97" s="12" t="s">
        <v>32</v>
      </c>
      <c r="G97" s="15"/>
      <c r="H97" s="14"/>
      <c r="I97" s="14"/>
      <c r="J97" s="103">
        <v>0.108</v>
      </c>
      <c r="K97" s="148">
        <v>17.29</v>
      </c>
      <c r="L97" s="22">
        <f>J97*K97</f>
        <v>1.8673199999999999</v>
      </c>
      <c r="M97" s="15"/>
      <c r="N97" s="150"/>
      <c r="O97" s="14"/>
      <c r="P97" s="16">
        <f t="shared" ref="P97:P101" si="15">I97+L97+O97</f>
        <v>1.8673199999999999</v>
      </c>
    </row>
    <row r="98" spans="1:16" x14ac:dyDescent="0.2">
      <c r="A98" s="238"/>
      <c r="B98" s="12" t="s">
        <v>24</v>
      </c>
      <c r="C98" s="9">
        <v>88316</v>
      </c>
      <c r="D98" s="12" t="s">
        <v>50</v>
      </c>
      <c r="E98" s="13" t="s">
        <v>34</v>
      </c>
      <c r="F98" s="12" t="s">
        <v>32</v>
      </c>
      <c r="G98" s="15"/>
      <c r="H98" s="14"/>
      <c r="I98" s="14"/>
      <c r="J98" s="103">
        <v>5.3999999999999999E-2</v>
      </c>
      <c r="K98" s="148">
        <v>13.54</v>
      </c>
      <c r="L98" s="22">
        <f t="shared" ref="L98" si="16">J98*K98</f>
        <v>0.73115999999999992</v>
      </c>
      <c r="M98" s="15"/>
      <c r="N98" s="150"/>
      <c r="O98" s="14"/>
      <c r="P98" s="16">
        <f t="shared" si="15"/>
        <v>0.73115999999999992</v>
      </c>
    </row>
    <row r="99" spans="1:16" ht="51" x14ac:dyDescent="0.2">
      <c r="A99" s="250"/>
      <c r="B99" s="12" t="s">
        <v>24</v>
      </c>
      <c r="C99" s="9">
        <v>87393</v>
      </c>
      <c r="D99" s="12" t="s">
        <v>1</v>
      </c>
      <c r="E99" s="13" t="s">
        <v>275</v>
      </c>
      <c r="F99" s="12" t="s">
        <v>4</v>
      </c>
      <c r="G99" s="15"/>
      <c r="H99" s="14"/>
      <c r="I99" s="14"/>
      <c r="J99" s="15"/>
      <c r="K99" s="150"/>
      <c r="L99" s="14"/>
      <c r="M99" s="105">
        <v>1.5E-3</v>
      </c>
      <c r="N99" s="153">
        <v>4363.29</v>
      </c>
      <c r="O99" s="23">
        <f>M99*N99</f>
        <v>6.5449349999999997</v>
      </c>
      <c r="P99" s="16">
        <f t="shared" si="15"/>
        <v>6.5449349999999997</v>
      </c>
    </row>
    <row r="100" spans="1:16" x14ac:dyDescent="0.2">
      <c r="A100" s="231" t="s">
        <v>35</v>
      </c>
      <c r="B100" s="232"/>
      <c r="C100" s="232"/>
      <c r="D100" s="232"/>
      <c r="E100" s="232"/>
      <c r="F100" s="232"/>
      <c r="G100" s="232"/>
      <c r="H100" s="232"/>
      <c r="I100" s="17">
        <f>SUM(I97:I99)</f>
        <v>0</v>
      </c>
      <c r="J100" s="18"/>
      <c r="K100" s="149"/>
      <c r="L100" s="17">
        <f>SUM(L97:L99)</f>
        <v>2.5984799999999999</v>
      </c>
      <c r="M100" s="17"/>
      <c r="N100" s="151"/>
      <c r="O100" s="17">
        <f>SUM(O97:O99)</f>
        <v>6.5449349999999997</v>
      </c>
      <c r="P100" s="16">
        <f t="shared" si="15"/>
        <v>9.1434149999999992</v>
      </c>
    </row>
    <row r="101" spans="1:16" x14ac:dyDescent="0.2">
      <c r="A101" s="231" t="s">
        <v>42</v>
      </c>
      <c r="B101" s="232"/>
      <c r="C101" s="232"/>
      <c r="D101" s="232"/>
      <c r="E101" s="232"/>
      <c r="F101" s="232"/>
      <c r="G101" s="233"/>
      <c r="H101" s="40">
        <f>'BDI - CPRB'!$C$22</f>
        <v>0.31256716082176572</v>
      </c>
      <c r="I101" s="19">
        <f>I100*$H101</f>
        <v>0</v>
      </c>
      <c r="J101" s="18"/>
      <c r="K101" s="149"/>
      <c r="L101" s="19">
        <f>L100*$H101</f>
        <v>0.8121995160521418</v>
      </c>
      <c r="M101" s="19"/>
      <c r="N101" s="152"/>
      <c r="O101" s="19">
        <f>O100*$H101</f>
        <v>2.0457317507130033</v>
      </c>
      <c r="P101" s="16">
        <f t="shared" si="15"/>
        <v>2.8579312667651449</v>
      </c>
    </row>
    <row r="102" spans="1:16" ht="13.5" thickBot="1" x14ac:dyDescent="0.25">
      <c r="A102" s="234" t="s">
        <v>51</v>
      </c>
      <c r="B102" s="235"/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  <c r="O102" s="236"/>
      <c r="P102" s="20">
        <f>P100+P101</f>
        <v>12.001346266765143</v>
      </c>
    </row>
    <row r="103" spans="1:16" ht="13.5" thickBot="1" x14ac:dyDescent="0.25"/>
    <row r="104" spans="1:16" x14ac:dyDescent="0.2">
      <c r="A104" s="215" t="s">
        <v>48</v>
      </c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7"/>
    </row>
    <row r="105" spans="1:16" x14ac:dyDescent="0.2">
      <c r="A105" s="5" t="s">
        <v>12</v>
      </c>
      <c r="B105" s="6" t="s">
        <v>25</v>
      </c>
      <c r="C105" s="6" t="s">
        <v>0</v>
      </c>
      <c r="D105" s="6" t="s">
        <v>26</v>
      </c>
      <c r="E105" s="239" t="s">
        <v>277</v>
      </c>
      <c r="F105" s="240"/>
      <c r="G105" s="240"/>
      <c r="H105" s="240"/>
      <c r="I105" s="240"/>
      <c r="J105" s="240"/>
      <c r="K105" s="240"/>
      <c r="L105" s="240"/>
      <c r="M105" s="240"/>
      <c r="N105" s="241"/>
      <c r="O105" s="245" t="s">
        <v>49</v>
      </c>
      <c r="P105" s="246" t="s">
        <v>3</v>
      </c>
    </row>
    <row r="106" spans="1:16" x14ac:dyDescent="0.2">
      <c r="A106" s="237" t="s">
        <v>172</v>
      </c>
      <c r="B106" s="100" t="s">
        <v>24</v>
      </c>
      <c r="C106" s="102">
        <v>87777</v>
      </c>
      <c r="D106" s="102" t="s">
        <v>1</v>
      </c>
      <c r="E106" s="242"/>
      <c r="F106" s="243"/>
      <c r="G106" s="243"/>
      <c r="H106" s="243"/>
      <c r="I106" s="243"/>
      <c r="J106" s="243"/>
      <c r="K106" s="243"/>
      <c r="L106" s="243"/>
      <c r="M106" s="243"/>
      <c r="N106" s="244"/>
      <c r="O106" s="245"/>
      <c r="P106" s="246"/>
    </row>
    <row r="107" spans="1:16" x14ac:dyDescent="0.2">
      <c r="A107" s="238"/>
      <c r="B107" s="247"/>
      <c r="C107" s="248"/>
      <c r="D107" s="249"/>
      <c r="E107" s="7" t="s">
        <v>27</v>
      </c>
      <c r="F107" s="6" t="s">
        <v>28</v>
      </c>
      <c r="G107" s="6" t="s">
        <v>40</v>
      </c>
      <c r="H107" s="6" t="s">
        <v>38</v>
      </c>
      <c r="I107" s="6" t="s">
        <v>47</v>
      </c>
      <c r="J107" s="6" t="s">
        <v>41</v>
      </c>
      <c r="K107" s="147" t="s">
        <v>39</v>
      </c>
      <c r="L107" s="6" t="s">
        <v>46</v>
      </c>
      <c r="M107" s="6" t="s">
        <v>43</v>
      </c>
      <c r="N107" s="147" t="s">
        <v>44</v>
      </c>
      <c r="O107" s="6" t="s">
        <v>45</v>
      </c>
      <c r="P107" s="8" t="s">
        <v>37</v>
      </c>
    </row>
    <row r="108" spans="1:16" ht="38.25" x14ac:dyDescent="0.2">
      <c r="A108" s="238"/>
      <c r="B108" s="12" t="s">
        <v>24</v>
      </c>
      <c r="C108" s="9">
        <v>37411</v>
      </c>
      <c r="D108" s="12" t="s">
        <v>30</v>
      </c>
      <c r="E108" s="13" t="s">
        <v>272</v>
      </c>
      <c r="F108" s="12" t="s">
        <v>3</v>
      </c>
      <c r="G108" s="104">
        <v>0.13880000000000001</v>
      </c>
      <c r="H108" s="21">
        <v>17.37</v>
      </c>
      <c r="I108" s="21">
        <f t="shared" ref="I108" si="17">G108*H108</f>
        <v>2.4109560000000001</v>
      </c>
      <c r="J108" s="15"/>
      <c r="K108" s="150"/>
      <c r="L108" s="14"/>
      <c r="M108" s="15"/>
      <c r="N108" s="150"/>
      <c r="O108" s="14"/>
      <c r="P108" s="16">
        <f t="shared" ref="P108:P113" si="18">I108+L108+O108</f>
        <v>2.4109560000000001</v>
      </c>
    </row>
    <row r="109" spans="1:16" x14ac:dyDescent="0.2">
      <c r="A109" s="238"/>
      <c r="B109" s="12" t="s">
        <v>24</v>
      </c>
      <c r="C109" s="9">
        <v>88309</v>
      </c>
      <c r="D109" s="12" t="s">
        <v>50</v>
      </c>
      <c r="E109" s="13" t="s">
        <v>31</v>
      </c>
      <c r="F109" s="12" t="s">
        <v>32</v>
      </c>
      <c r="G109" s="15"/>
      <c r="H109" s="14"/>
      <c r="I109" s="14"/>
      <c r="J109" s="103">
        <v>0.78</v>
      </c>
      <c r="K109" s="148">
        <v>17.29</v>
      </c>
      <c r="L109" s="22">
        <f>J109*K109</f>
        <v>13.4862</v>
      </c>
      <c r="M109" s="15"/>
      <c r="N109" s="150"/>
      <c r="O109" s="14"/>
      <c r="P109" s="16">
        <f t="shared" si="18"/>
        <v>13.4862</v>
      </c>
    </row>
    <row r="110" spans="1:16" x14ac:dyDescent="0.2">
      <c r="A110" s="238"/>
      <c r="B110" s="12" t="s">
        <v>24</v>
      </c>
      <c r="C110" s="9">
        <v>88316</v>
      </c>
      <c r="D110" s="12" t="s">
        <v>50</v>
      </c>
      <c r="E110" s="13" t="s">
        <v>34</v>
      </c>
      <c r="F110" s="12" t="s">
        <v>32</v>
      </c>
      <c r="G110" s="15"/>
      <c r="H110" s="14"/>
      <c r="I110" s="14"/>
      <c r="J110" s="103">
        <v>0.78</v>
      </c>
      <c r="K110" s="148">
        <v>13.54</v>
      </c>
      <c r="L110" s="22">
        <f t="shared" ref="L110" si="19">J110*K110</f>
        <v>10.561199999999999</v>
      </c>
      <c r="M110" s="15"/>
      <c r="N110" s="150"/>
      <c r="O110" s="14"/>
      <c r="P110" s="16">
        <f t="shared" si="18"/>
        <v>10.561199999999999</v>
      </c>
    </row>
    <row r="111" spans="1:16" ht="51" x14ac:dyDescent="0.2">
      <c r="A111" s="250"/>
      <c r="B111" s="12" t="s">
        <v>24</v>
      </c>
      <c r="C111" s="9">
        <v>87369</v>
      </c>
      <c r="D111" s="12" t="s">
        <v>1</v>
      </c>
      <c r="E111" s="13" t="s">
        <v>275</v>
      </c>
      <c r="F111" s="12" t="s">
        <v>4</v>
      </c>
      <c r="G111" s="15"/>
      <c r="H111" s="14"/>
      <c r="I111" s="14"/>
      <c r="J111" s="15"/>
      <c r="K111" s="150"/>
      <c r="L111" s="14"/>
      <c r="M111" s="105">
        <v>3.1399999999999997E-2</v>
      </c>
      <c r="N111" s="153">
        <v>486.6</v>
      </c>
      <c r="O111" s="23">
        <f>M111*N111</f>
        <v>15.27924</v>
      </c>
      <c r="P111" s="16">
        <f t="shared" si="18"/>
        <v>15.27924</v>
      </c>
    </row>
    <row r="112" spans="1:16" x14ac:dyDescent="0.2">
      <c r="A112" s="231" t="s">
        <v>35</v>
      </c>
      <c r="B112" s="232"/>
      <c r="C112" s="232"/>
      <c r="D112" s="232"/>
      <c r="E112" s="232"/>
      <c r="F112" s="232"/>
      <c r="G112" s="232"/>
      <c r="H112" s="232"/>
      <c r="I112" s="17">
        <f>SUM(I108:I111)</f>
        <v>2.4109560000000001</v>
      </c>
      <c r="J112" s="18"/>
      <c r="K112" s="149"/>
      <c r="L112" s="17">
        <f>SUM(L108:L111)</f>
        <v>24.0474</v>
      </c>
      <c r="M112" s="17"/>
      <c r="N112" s="151"/>
      <c r="O112" s="17">
        <f>SUM(O108:O111)</f>
        <v>15.27924</v>
      </c>
      <c r="P112" s="16">
        <f t="shared" si="18"/>
        <v>41.737595999999996</v>
      </c>
    </row>
    <row r="113" spans="1:16" x14ac:dyDescent="0.2">
      <c r="A113" s="231" t="s">
        <v>42</v>
      </c>
      <c r="B113" s="232"/>
      <c r="C113" s="232"/>
      <c r="D113" s="232"/>
      <c r="E113" s="232"/>
      <c r="F113" s="232"/>
      <c r="G113" s="233"/>
      <c r="H113" s="40">
        <f>'BDI - CPRB'!$C$22</f>
        <v>0.31256716082176572</v>
      </c>
      <c r="I113" s="19">
        <f>I112*$H113</f>
        <v>0.75358567178620106</v>
      </c>
      <c r="J113" s="18"/>
      <c r="K113" s="149"/>
      <c r="L113" s="19">
        <f>L112*$H113</f>
        <v>7.5164275431453289</v>
      </c>
      <c r="M113" s="19"/>
      <c r="N113" s="152"/>
      <c r="O113" s="19">
        <f>O112*$H113</f>
        <v>4.7757886663143552</v>
      </c>
      <c r="P113" s="16">
        <f t="shared" si="18"/>
        <v>13.045801881245886</v>
      </c>
    </row>
    <row r="114" spans="1:16" ht="13.5" thickBot="1" x14ac:dyDescent="0.25">
      <c r="A114" s="234" t="s">
        <v>51</v>
      </c>
      <c r="B114" s="235"/>
      <c r="C114" s="235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6"/>
      <c r="P114" s="20">
        <f>P112+P113</f>
        <v>54.783397881245882</v>
      </c>
    </row>
    <row r="115" spans="1:16" ht="13.5" thickBot="1" x14ac:dyDescent="0.25"/>
    <row r="116" spans="1:16" x14ac:dyDescent="0.2">
      <c r="A116" s="215" t="s">
        <v>48</v>
      </c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7"/>
    </row>
    <row r="117" spans="1:16" x14ac:dyDescent="0.2">
      <c r="A117" s="5" t="s">
        <v>12</v>
      </c>
      <c r="B117" s="6" t="s">
        <v>25</v>
      </c>
      <c r="C117" s="6" t="s">
        <v>0</v>
      </c>
      <c r="D117" s="6" t="s">
        <v>26</v>
      </c>
      <c r="E117" s="239" t="s">
        <v>278</v>
      </c>
      <c r="F117" s="240"/>
      <c r="G117" s="240"/>
      <c r="H117" s="240"/>
      <c r="I117" s="240"/>
      <c r="J117" s="240"/>
      <c r="K117" s="240"/>
      <c r="L117" s="240"/>
      <c r="M117" s="240"/>
      <c r="N117" s="241"/>
      <c r="O117" s="245" t="s">
        <v>49</v>
      </c>
      <c r="P117" s="246" t="s">
        <v>3</v>
      </c>
    </row>
    <row r="118" spans="1:16" x14ac:dyDescent="0.2">
      <c r="A118" s="237" t="s">
        <v>172</v>
      </c>
      <c r="B118" s="100" t="s">
        <v>24</v>
      </c>
      <c r="C118" s="102">
        <v>96135</v>
      </c>
      <c r="D118" s="102" t="s">
        <v>1</v>
      </c>
      <c r="E118" s="242"/>
      <c r="F118" s="243"/>
      <c r="G118" s="243"/>
      <c r="H118" s="243"/>
      <c r="I118" s="243"/>
      <c r="J118" s="243"/>
      <c r="K118" s="243"/>
      <c r="L118" s="243"/>
      <c r="M118" s="243"/>
      <c r="N118" s="244"/>
      <c r="O118" s="245"/>
      <c r="P118" s="246"/>
    </row>
    <row r="119" spans="1:16" x14ac:dyDescent="0.2">
      <c r="A119" s="238"/>
      <c r="B119" s="247"/>
      <c r="C119" s="248"/>
      <c r="D119" s="249"/>
      <c r="E119" s="7" t="s">
        <v>27</v>
      </c>
      <c r="F119" s="6" t="s">
        <v>28</v>
      </c>
      <c r="G119" s="6" t="s">
        <v>40</v>
      </c>
      <c r="H119" s="6" t="s">
        <v>38</v>
      </c>
      <c r="I119" s="6" t="s">
        <v>47</v>
      </c>
      <c r="J119" s="6" t="s">
        <v>41</v>
      </c>
      <c r="K119" s="147" t="s">
        <v>39</v>
      </c>
      <c r="L119" s="6" t="s">
        <v>46</v>
      </c>
      <c r="M119" s="6" t="s">
        <v>43</v>
      </c>
      <c r="N119" s="147" t="s">
        <v>44</v>
      </c>
      <c r="O119" s="6" t="s">
        <v>45</v>
      </c>
      <c r="P119" s="8" t="s">
        <v>37</v>
      </c>
    </row>
    <row r="120" spans="1:16" ht="25.5" x14ac:dyDescent="0.2">
      <c r="A120" s="238"/>
      <c r="B120" s="12" t="s">
        <v>24</v>
      </c>
      <c r="C120" s="9">
        <v>3767</v>
      </c>
      <c r="D120" s="12" t="s">
        <v>30</v>
      </c>
      <c r="E120" s="13" t="s">
        <v>279</v>
      </c>
      <c r="F120" s="12" t="s">
        <v>193</v>
      </c>
      <c r="G120" s="104">
        <v>0.1</v>
      </c>
      <c r="H120" s="21">
        <v>0.54</v>
      </c>
      <c r="I120" s="21">
        <f t="shared" ref="I120:I121" si="20">G120*H120</f>
        <v>5.4000000000000006E-2</v>
      </c>
      <c r="J120" s="15"/>
      <c r="K120" s="150"/>
      <c r="L120" s="14"/>
      <c r="M120" s="15"/>
      <c r="N120" s="150"/>
      <c r="O120" s="14"/>
      <c r="P120" s="16">
        <f t="shared" ref="P120:P125" si="21">I120+L120+O120</f>
        <v>5.4000000000000006E-2</v>
      </c>
    </row>
    <row r="121" spans="1:16" ht="25.5" x14ac:dyDescent="0.2">
      <c r="A121" s="238"/>
      <c r="B121" s="12" t="s">
        <v>24</v>
      </c>
      <c r="C121" s="9">
        <v>4056</v>
      </c>
      <c r="D121" s="12" t="s">
        <v>30</v>
      </c>
      <c r="E121" s="13" t="s">
        <v>280</v>
      </c>
      <c r="F121" s="12" t="s">
        <v>285</v>
      </c>
      <c r="G121" s="104">
        <v>0.24399999999999999</v>
      </c>
      <c r="H121" s="21">
        <v>24.78</v>
      </c>
      <c r="I121" s="21">
        <f t="shared" si="20"/>
        <v>6.0463200000000006</v>
      </c>
      <c r="J121" s="15"/>
      <c r="K121" s="150"/>
      <c r="L121" s="14"/>
      <c r="M121" s="15"/>
      <c r="N121" s="150"/>
      <c r="O121" s="14"/>
      <c r="P121" s="16">
        <f t="shared" si="21"/>
        <v>6.0463200000000006</v>
      </c>
    </row>
    <row r="122" spans="1:16" x14ac:dyDescent="0.2">
      <c r="A122" s="238"/>
      <c r="B122" s="12" t="s">
        <v>24</v>
      </c>
      <c r="C122" s="9">
        <v>88310</v>
      </c>
      <c r="D122" s="12" t="s">
        <v>50</v>
      </c>
      <c r="E122" s="13" t="s">
        <v>281</v>
      </c>
      <c r="F122" s="12" t="s">
        <v>32</v>
      </c>
      <c r="G122" s="15"/>
      <c r="H122" s="14"/>
      <c r="I122" s="14"/>
      <c r="J122" s="103">
        <v>0.57099999999999995</v>
      </c>
      <c r="K122" s="148">
        <v>18.309999999999999</v>
      </c>
      <c r="L122" s="22">
        <f>J122*K122</f>
        <v>10.455009999999998</v>
      </c>
      <c r="M122" s="15"/>
      <c r="N122" s="150"/>
      <c r="O122" s="14"/>
      <c r="P122" s="16">
        <f t="shared" si="21"/>
        <v>10.455009999999998</v>
      </c>
    </row>
    <row r="123" spans="1:16" x14ac:dyDescent="0.2">
      <c r="A123" s="238"/>
      <c r="B123" s="12" t="s">
        <v>24</v>
      </c>
      <c r="C123" s="9">
        <v>88316</v>
      </c>
      <c r="D123" s="12" t="s">
        <v>50</v>
      </c>
      <c r="E123" s="13" t="s">
        <v>34</v>
      </c>
      <c r="F123" s="12" t="s">
        <v>32</v>
      </c>
      <c r="G123" s="15"/>
      <c r="H123" s="14"/>
      <c r="I123" s="14"/>
      <c r="J123" s="103">
        <v>0.14299999999999999</v>
      </c>
      <c r="K123" s="148">
        <v>13.54</v>
      </c>
      <c r="L123" s="22">
        <f t="shared" ref="L123" si="22">J123*K123</f>
        <v>1.9362199999999996</v>
      </c>
      <c r="M123" s="15"/>
      <c r="N123" s="150"/>
      <c r="O123" s="14"/>
      <c r="P123" s="16">
        <f t="shared" si="21"/>
        <v>1.9362199999999996</v>
      </c>
    </row>
    <row r="124" spans="1:16" x14ac:dyDescent="0.2">
      <c r="A124" s="231" t="s">
        <v>35</v>
      </c>
      <c r="B124" s="232"/>
      <c r="C124" s="232"/>
      <c r="D124" s="232"/>
      <c r="E124" s="232"/>
      <c r="F124" s="232"/>
      <c r="G124" s="232"/>
      <c r="H124" s="232"/>
      <c r="I124" s="17">
        <f>SUM(I120:I123)</f>
        <v>6.1003200000000009</v>
      </c>
      <c r="J124" s="18"/>
      <c r="K124" s="149"/>
      <c r="L124" s="17">
        <f>SUM(L120:L123)</f>
        <v>12.391229999999997</v>
      </c>
      <c r="M124" s="17"/>
      <c r="N124" s="151"/>
      <c r="O124" s="17">
        <f>SUM(O120:O123)</f>
        <v>0</v>
      </c>
      <c r="P124" s="16">
        <f t="shared" si="21"/>
        <v>18.491549999999997</v>
      </c>
    </row>
    <row r="125" spans="1:16" x14ac:dyDescent="0.2">
      <c r="A125" s="231" t="s">
        <v>42</v>
      </c>
      <c r="B125" s="232"/>
      <c r="C125" s="232"/>
      <c r="D125" s="232"/>
      <c r="E125" s="232"/>
      <c r="F125" s="232"/>
      <c r="G125" s="233"/>
      <c r="H125" s="40">
        <f>'BDI - CPRB'!$C$22</f>
        <v>0.31256716082176572</v>
      </c>
      <c r="I125" s="19">
        <f>I124*$H125</f>
        <v>1.9067597025042342</v>
      </c>
      <c r="J125" s="18"/>
      <c r="K125" s="149"/>
      <c r="L125" s="19">
        <f>L124*$H125</f>
        <v>3.8730915801894872</v>
      </c>
      <c r="M125" s="19"/>
      <c r="N125" s="152"/>
      <c r="O125" s="19">
        <f>O124*$H125</f>
        <v>0</v>
      </c>
      <c r="P125" s="16">
        <f t="shared" si="21"/>
        <v>5.7798512826937216</v>
      </c>
    </row>
    <row r="126" spans="1:16" ht="13.5" thickBot="1" x14ac:dyDescent="0.25">
      <c r="A126" s="234" t="s">
        <v>51</v>
      </c>
      <c r="B126" s="235"/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  <c r="O126" s="236"/>
      <c r="P126" s="20">
        <f>P124+P125</f>
        <v>24.271401282693716</v>
      </c>
    </row>
    <row r="127" spans="1:16" ht="13.5" thickBot="1" x14ac:dyDescent="0.25"/>
    <row r="128" spans="1:16" x14ac:dyDescent="0.2">
      <c r="A128" s="215" t="s">
        <v>48</v>
      </c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7"/>
    </row>
    <row r="129" spans="1:16" x14ac:dyDescent="0.2">
      <c r="A129" s="5" t="s">
        <v>12</v>
      </c>
      <c r="B129" s="6" t="s">
        <v>25</v>
      </c>
      <c r="C129" s="6" t="s">
        <v>0</v>
      </c>
      <c r="D129" s="6" t="s">
        <v>26</v>
      </c>
      <c r="E129" s="239" t="s">
        <v>282</v>
      </c>
      <c r="F129" s="240"/>
      <c r="G129" s="240"/>
      <c r="H129" s="240"/>
      <c r="I129" s="240"/>
      <c r="J129" s="240"/>
      <c r="K129" s="240"/>
      <c r="L129" s="240"/>
      <c r="M129" s="240"/>
      <c r="N129" s="241"/>
      <c r="O129" s="245" t="s">
        <v>49</v>
      </c>
      <c r="P129" s="246" t="s">
        <v>3</v>
      </c>
    </row>
    <row r="130" spans="1:16" x14ac:dyDescent="0.2">
      <c r="A130" s="237" t="s">
        <v>172</v>
      </c>
      <c r="B130" s="100" t="s">
        <v>24</v>
      </c>
      <c r="C130" s="102">
        <v>88489</v>
      </c>
      <c r="D130" s="102" t="s">
        <v>1</v>
      </c>
      <c r="E130" s="242"/>
      <c r="F130" s="243"/>
      <c r="G130" s="243"/>
      <c r="H130" s="243"/>
      <c r="I130" s="243"/>
      <c r="J130" s="243"/>
      <c r="K130" s="243"/>
      <c r="L130" s="243"/>
      <c r="M130" s="243"/>
      <c r="N130" s="244"/>
      <c r="O130" s="245"/>
      <c r="P130" s="246"/>
    </row>
    <row r="131" spans="1:16" x14ac:dyDescent="0.2">
      <c r="A131" s="238"/>
      <c r="B131" s="247"/>
      <c r="C131" s="248"/>
      <c r="D131" s="249"/>
      <c r="E131" s="7" t="s">
        <v>27</v>
      </c>
      <c r="F131" s="6" t="s">
        <v>28</v>
      </c>
      <c r="G131" s="6" t="s">
        <v>40</v>
      </c>
      <c r="H131" s="6" t="s">
        <v>38</v>
      </c>
      <c r="I131" s="6" t="s">
        <v>47</v>
      </c>
      <c r="J131" s="6" t="s">
        <v>41</v>
      </c>
      <c r="K131" s="147" t="s">
        <v>39</v>
      </c>
      <c r="L131" s="6" t="s">
        <v>46</v>
      </c>
      <c r="M131" s="6" t="s">
        <v>43</v>
      </c>
      <c r="N131" s="147" t="s">
        <v>44</v>
      </c>
      <c r="O131" s="6" t="s">
        <v>45</v>
      </c>
      <c r="P131" s="8" t="s">
        <v>37</v>
      </c>
    </row>
    <row r="132" spans="1:16" x14ac:dyDescent="0.2">
      <c r="A132" s="238"/>
      <c r="B132" s="12" t="s">
        <v>24</v>
      </c>
      <c r="C132" s="9">
        <v>7356</v>
      </c>
      <c r="D132" s="12" t="s">
        <v>30</v>
      </c>
      <c r="E132" s="13" t="s">
        <v>283</v>
      </c>
      <c r="F132" s="12" t="s">
        <v>284</v>
      </c>
      <c r="G132" s="104">
        <v>0.33</v>
      </c>
      <c r="H132" s="21">
        <v>17.16</v>
      </c>
      <c r="I132" s="21">
        <f t="shared" ref="I132" si="23">G132*H132</f>
        <v>5.6628000000000007</v>
      </c>
      <c r="J132" s="15"/>
      <c r="K132" s="150"/>
      <c r="L132" s="14"/>
      <c r="M132" s="15"/>
      <c r="N132" s="150"/>
      <c r="O132" s="14"/>
      <c r="P132" s="16">
        <f t="shared" ref="P132:P136" si="24">I132+L132+O132</f>
        <v>5.6628000000000007</v>
      </c>
    </row>
    <row r="133" spans="1:16" x14ac:dyDescent="0.2">
      <c r="A133" s="238"/>
      <c r="B133" s="12" t="s">
        <v>24</v>
      </c>
      <c r="C133" s="9">
        <v>88310</v>
      </c>
      <c r="D133" s="12" t="s">
        <v>50</v>
      </c>
      <c r="E133" s="13" t="s">
        <v>281</v>
      </c>
      <c r="F133" s="12" t="s">
        <v>32</v>
      </c>
      <c r="G133" s="15"/>
      <c r="H133" s="14"/>
      <c r="I133" s="14"/>
      <c r="J133" s="103">
        <v>0.187</v>
      </c>
      <c r="K133" s="148">
        <v>18.309999999999999</v>
      </c>
      <c r="L133" s="22">
        <f>J133*K133</f>
        <v>3.4239699999999997</v>
      </c>
      <c r="M133" s="15"/>
      <c r="N133" s="150"/>
      <c r="O133" s="14"/>
      <c r="P133" s="16">
        <f t="shared" si="24"/>
        <v>3.4239699999999997</v>
      </c>
    </row>
    <row r="134" spans="1:16" x14ac:dyDescent="0.2">
      <c r="A134" s="238"/>
      <c r="B134" s="12" t="s">
        <v>24</v>
      </c>
      <c r="C134" s="9">
        <v>88316</v>
      </c>
      <c r="D134" s="12" t="s">
        <v>50</v>
      </c>
      <c r="E134" s="13" t="s">
        <v>34</v>
      </c>
      <c r="F134" s="12" t="s">
        <v>32</v>
      </c>
      <c r="G134" s="15"/>
      <c r="H134" s="14"/>
      <c r="I134" s="14"/>
      <c r="J134" s="103">
        <v>6.9000000000000006E-2</v>
      </c>
      <c r="K134" s="148">
        <v>13.54</v>
      </c>
      <c r="L134" s="22">
        <f t="shared" ref="L134" si="25">J134*K134</f>
        <v>0.93425999999999998</v>
      </c>
      <c r="M134" s="15"/>
      <c r="N134" s="150"/>
      <c r="O134" s="14"/>
      <c r="P134" s="16">
        <f t="shared" si="24"/>
        <v>0.93425999999999998</v>
      </c>
    </row>
    <row r="135" spans="1:16" x14ac:dyDescent="0.2">
      <c r="A135" s="231" t="s">
        <v>35</v>
      </c>
      <c r="B135" s="232"/>
      <c r="C135" s="232"/>
      <c r="D135" s="232"/>
      <c r="E135" s="232"/>
      <c r="F135" s="232"/>
      <c r="G135" s="232"/>
      <c r="H135" s="232"/>
      <c r="I135" s="17">
        <f>SUM(I132:I134)</f>
        <v>5.6628000000000007</v>
      </c>
      <c r="J135" s="18"/>
      <c r="K135" s="149"/>
      <c r="L135" s="17">
        <f>SUM(L132:L134)</f>
        <v>4.3582299999999998</v>
      </c>
      <c r="M135" s="17"/>
      <c r="N135" s="151"/>
      <c r="O135" s="17">
        <f>SUM(O132:O134)</f>
        <v>0</v>
      </c>
      <c r="P135" s="16">
        <f t="shared" si="24"/>
        <v>10.02103</v>
      </c>
    </row>
    <row r="136" spans="1:16" x14ac:dyDescent="0.2">
      <c r="A136" s="231" t="s">
        <v>42</v>
      </c>
      <c r="B136" s="232"/>
      <c r="C136" s="232"/>
      <c r="D136" s="232"/>
      <c r="E136" s="232"/>
      <c r="F136" s="232"/>
      <c r="G136" s="233"/>
      <c r="H136" s="40">
        <f>'BDI - CPRB'!$C$22</f>
        <v>0.31256716082176572</v>
      </c>
      <c r="I136" s="19">
        <f>I135*$H136</f>
        <v>1.7700053183014952</v>
      </c>
      <c r="J136" s="18"/>
      <c r="K136" s="149"/>
      <c r="L136" s="19">
        <f>L135*$H136</f>
        <v>1.3622395773082441</v>
      </c>
      <c r="M136" s="19"/>
      <c r="N136" s="152"/>
      <c r="O136" s="19">
        <f>O135*$H136</f>
        <v>0</v>
      </c>
      <c r="P136" s="16">
        <f t="shared" si="24"/>
        <v>3.1322448956097393</v>
      </c>
    </row>
    <row r="137" spans="1:16" ht="13.5" thickBot="1" x14ac:dyDescent="0.25">
      <c r="A137" s="234" t="s">
        <v>51</v>
      </c>
      <c r="B137" s="235"/>
      <c r="C137" s="235"/>
      <c r="D137" s="235"/>
      <c r="E137" s="235"/>
      <c r="F137" s="235"/>
      <c r="G137" s="235"/>
      <c r="H137" s="235"/>
      <c r="I137" s="235"/>
      <c r="J137" s="235"/>
      <c r="K137" s="235"/>
      <c r="L137" s="235"/>
      <c r="M137" s="235"/>
      <c r="N137" s="235"/>
      <c r="O137" s="236"/>
      <c r="P137" s="20">
        <f>P135+P136</f>
        <v>13.153274895609739</v>
      </c>
    </row>
  </sheetData>
  <mergeCells count="99">
    <mergeCell ref="A135:H135"/>
    <mergeCell ref="A136:G136"/>
    <mergeCell ref="A137:O137"/>
    <mergeCell ref="A124:H124"/>
    <mergeCell ref="A125:G125"/>
    <mergeCell ref="A126:O126"/>
    <mergeCell ref="A128:P128"/>
    <mergeCell ref="E129:N130"/>
    <mergeCell ref="O129:O130"/>
    <mergeCell ref="P129:P130"/>
    <mergeCell ref="A130:A134"/>
    <mergeCell ref="B131:D131"/>
    <mergeCell ref="A112:H112"/>
    <mergeCell ref="A113:G113"/>
    <mergeCell ref="A114:O114"/>
    <mergeCell ref="A116:P116"/>
    <mergeCell ref="E117:N118"/>
    <mergeCell ref="O117:O118"/>
    <mergeCell ref="P117:P118"/>
    <mergeCell ref="A118:A123"/>
    <mergeCell ref="B119:D119"/>
    <mergeCell ref="A100:H100"/>
    <mergeCell ref="A101:G101"/>
    <mergeCell ref="A102:O102"/>
    <mergeCell ref="A104:P104"/>
    <mergeCell ref="E105:N106"/>
    <mergeCell ref="O105:O106"/>
    <mergeCell ref="P105:P106"/>
    <mergeCell ref="A106:A111"/>
    <mergeCell ref="B107:D107"/>
    <mergeCell ref="A89:H89"/>
    <mergeCell ref="A90:G90"/>
    <mergeCell ref="A91:O91"/>
    <mergeCell ref="A93:P93"/>
    <mergeCell ref="E94:N95"/>
    <mergeCell ref="O94:O95"/>
    <mergeCell ref="P94:P95"/>
    <mergeCell ref="A95:A99"/>
    <mergeCell ref="B96:D96"/>
    <mergeCell ref="A75:H75"/>
    <mergeCell ref="A76:G76"/>
    <mergeCell ref="A77:O77"/>
    <mergeCell ref="A79:P79"/>
    <mergeCell ref="E80:N81"/>
    <mergeCell ref="O80:O81"/>
    <mergeCell ref="P80:P81"/>
    <mergeCell ref="A81:A88"/>
    <mergeCell ref="B82:D82"/>
    <mergeCell ref="A56:H56"/>
    <mergeCell ref="A57:G57"/>
    <mergeCell ref="A58:O58"/>
    <mergeCell ref="A60:P60"/>
    <mergeCell ref="E61:N62"/>
    <mergeCell ref="O61:O62"/>
    <mergeCell ref="P61:P62"/>
    <mergeCell ref="A62:A74"/>
    <mergeCell ref="B63:D63"/>
    <mergeCell ref="A43:H43"/>
    <mergeCell ref="A44:G44"/>
    <mergeCell ref="A45:O45"/>
    <mergeCell ref="A47:P47"/>
    <mergeCell ref="E48:N49"/>
    <mergeCell ref="O48:O49"/>
    <mergeCell ref="P48:P49"/>
    <mergeCell ref="A49:A54"/>
    <mergeCell ref="B50:D50"/>
    <mergeCell ref="A27:H27"/>
    <mergeCell ref="A28:G28"/>
    <mergeCell ref="A29:O29"/>
    <mergeCell ref="A31:P31"/>
    <mergeCell ref="E32:N33"/>
    <mergeCell ref="O32:O33"/>
    <mergeCell ref="P32:P33"/>
    <mergeCell ref="A33:A42"/>
    <mergeCell ref="B34:D34"/>
    <mergeCell ref="A18:H18"/>
    <mergeCell ref="A19:G19"/>
    <mergeCell ref="A20:O20"/>
    <mergeCell ref="A22:P22"/>
    <mergeCell ref="E23:N24"/>
    <mergeCell ref="O23:O24"/>
    <mergeCell ref="P23:P24"/>
    <mergeCell ref="A24:A26"/>
    <mergeCell ref="B25:D25"/>
    <mergeCell ref="A9:H9"/>
    <mergeCell ref="A10:G10"/>
    <mergeCell ref="A11:O11"/>
    <mergeCell ref="A13:P13"/>
    <mergeCell ref="E14:N15"/>
    <mergeCell ref="O14:O15"/>
    <mergeCell ref="P14:P15"/>
    <mergeCell ref="A15:A17"/>
    <mergeCell ref="B16:D16"/>
    <mergeCell ref="A3:P3"/>
    <mergeCell ref="E4:N5"/>
    <mergeCell ref="O4:O5"/>
    <mergeCell ref="P4:P5"/>
    <mergeCell ref="A5:A8"/>
    <mergeCell ref="B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2"/>
  <sheetViews>
    <sheetView workbookViewId="0">
      <selection activeCell="B17" sqref="B17"/>
    </sheetView>
  </sheetViews>
  <sheetFormatPr defaultColWidth="8.7109375" defaultRowHeight="12.75" x14ac:dyDescent="0.2"/>
  <cols>
    <col min="1" max="1" width="57.85546875" style="10" bestFit="1" customWidth="1"/>
    <col min="2" max="2" width="8.85546875" style="10" bestFit="1" customWidth="1"/>
    <col min="3" max="3" width="9.42578125" style="10" bestFit="1" customWidth="1"/>
    <col min="4" max="9" width="8.7109375" style="10"/>
    <col min="10" max="10" width="8.85546875" style="10" bestFit="1" customWidth="1"/>
    <col min="11" max="16384" width="8.7109375" style="10"/>
  </cols>
  <sheetData>
    <row r="1" spans="1:3" x14ac:dyDescent="0.2">
      <c r="A1" s="26" t="s">
        <v>52</v>
      </c>
      <c r="B1" s="27"/>
      <c r="C1" s="27"/>
    </row>
    <row r="2" spans="1:3" x14ac:dyDescent="0.2">
      <c r="A2" s="27"/>
      <c r="B2" s="27"/>
      <c r="C2" s="27"/>
    </row>
    <row r="3" spans="1:3" x14ac:dyDescent="0.2">
      <c r="A3" s="252" t="s">
        <v>53</v>
      </c>
      <c r="B3" s="252"/>
      <c r="C3" s="28"/>
    </row>
    <row r="4" spans="1:3" ht="25.5" x14ac:dyDescent="0.2">
      <c r="A4" s="29" t="s">
        <v>54</v>
      </c>
      <c r="B4" s="30">
        <v>7.0000000000000007E-2</v>
      </c>
      <c r="C4" s="31"/>
    </row>
    <row r="5" spans="1:3" x14ac:dyDescent="0.2">
      <c r="A5" s="29" t="s">
        <v>55</v>
      </c>
      <c r="B5" s="30">
        <v>4.1999999999999997E-3</v>
      </c>
      <c r="C5" s="31"/>
    </row>
    <row r="6" spans="1:3" ht="25.5" x14ac:dyDescent="0.2">
      <c r="A6" s="29" t="s">
        <v>56</v>
      </c>
      <c r="B6" s="30">
        <v>0.01</v>
      </c>
      <c r="C6" s="31"/>
    </row>
    <row r="7" spans="1:3" x14ac:dyDescent="0.2">
      <c r="A7" s="29" t="s">
        <v>57</v>
      </c>
      <c r="B7" s="30">
        <v>5.0000000000000001E-3</v>
      </c>
      <c r="C7" s="31"/>
    </row>
    <row r="8" spans="1:3" x14ac:dyDescent="0.2">
      <c r="A8" s="29" t="s">
        <v>58</v>
      </c>
      <c r="B8" s="30">
        <v>1.04E-2</v>
      </c>
      <c r="C8" s="31"/>
    </row>
    <row r="9" spans="1:3" x14ac:dyDescent="0.2">
      <c r="A9" s="29" t="s">
        <v>59</v>
      </c>
      <c r="B9" s="30">
        <v>7.3999999999999996E-2</v>
      </c>
      <c r="C9" s="31"/>
    </row>
    <row r="10" spans="1:3" x14ac:dyDescent="0.2">
      <c r="A10" s="29" t="s">
        <v>60</v>
      </c>
      <c r="B10" s="30">
        <f>B18</f>
        <v>9.9499999999999991E-2</v>
      </c>
      <c r="C10" s="31"/>
    </row>
    <row r="11" spans="1:3" x14ac:dyDescent="0.2">
      <c r="A11" s="32"/>
      <c r="B11" s="30"/>
      <c r="C11" s="31"/>
    </row>
    <row r="12" spans="1:3" x14ac:dyDescent="0.2">
      <c r="A12" s="32"/>
      <c r="B12" s="30"/>
      <c r="C12" s="31"/>
    </row>
    <row r="13" spans="1:3" x14ac:dyDescent="0.2">
      <c r="A13" s="33" t="s">
        <v>61</v>
      </c>
      <c r="B13" s="30"/>
      <c r="C13" s="31"/>
    </row>
    <row r="14" spans="1:3" x14ac:dyDescent="0.2">
      <c r="A14" s="33" t="s">
        <v>62</v>
      </c>
      <c r="B14" s="30">
        <v>0.03</v>
      </c>
      <c r="C14" s="31"/>
    </row>
    <row r="15" spans="1:3" x14ac:dyDescent="0.2">
      <c r="A15" s="33" t="s">
        <v>63</v>
      </c>
      <c r="B15" s="30">
        <v>6.4999999999999997E-3</v>
      </c>
      <c r="C15" s="31"/>
    </row>
    <row r="16" spans="1:3" x14ac:dyDescent="0.2">
      <c r="A16" s="24" t="s">
        <v>64</v>
      </c>
      <c r="B16" s="30">
        <v>4.4999999999999998E-2</v>
      </c>
      <c r="C16" s="31"/>
    </row>
    <row r="17" spans="1:10" ht="38.25" x14ac:dyDescent="0.2">
      <c r="A17" s="24" t="s">
        <v>312</v>
      </c>
      <c r="B17" s="30">
        <f>3%*0.6</f>
        <v>1.7999999999999999E-2</v>
      </c>
      <c r="C17" s="31"/>
    </row>
    <row r="18" spans="1:10" x14ac:dyDescent="0.2">
      <c r="A18" s="34" t="s">
        <v>66</v>
      </c>
      <c r="B18" s="35">
        <f>SUM(B14:B17)</f>
        <v>9.9499999999999991E-2</v>
      </c>
      <c r="C18" s="31"/>
      <c r="J18" s="36"/>
    </row>
    <row r="19" spans="1:10" x14ac:dyDescent="0.2">
      <c r="A19" s="33"/>
      <c r="B19" s="37"/>
      <c r="C19" s="31"/>
    </row>
    <row r="20" spans="1:10" x14ac:dyDescent="0.2">
      <c r="A20" s="11" t="s">
        <v>67</v>
      </c>
      <c r="B20" s="37"/>
      <c r="C20" s="31"/>
    </row>
    <row r="21" spans="1:10" x14ac:dyDescent="0.2">
      <c r="A21" s="33" t="s">
        <v>68</v>
      </c>
      <c r="B21" s="37" t="s">
        <v>53</v>
      </c>
      <c r="C21" s="38">
        <f>(((1+(B4+B5+B6+B7))*(1+B8)*(1+B9))/(1-B10))-1</f>
        <v>0.31256716082176572</v>
      </c>
    </row>
    <row r="22" spans="1:10" x14ac:dyDescent="0.2">
      <c r="A22" s="33" t="s">
        <v>69</v>
      </c>
      <c r="B22" s="39" t="s">
        <v>53</v>
      </c>
      <c r="C22" s="39">
        <f>C21</f>
        <v>0.31256716082176572</v>
      </c>
    </row>
    <row r="33" spans="1:3" x14ac:dyDescent="0.2">
      <c r="A33" s="252" t="s">
        <v>53</v>
      </c>
      <c r="B33" s="252"/>
      <c r="C33" s="28"/>
    </row>
    <row r="34" spans="1:3" x14ac:dyDescent="0.2">
      <c r="A34" s="29"/>
      <c r="B34" s="30">
        <v>4.9299999999999997E-2</v>
      </c>
      <c r="C34" s="31"/>
    </row>
    <row r="35" spans="1:3" x14ac:dyDescent="0.2">
      <c r="A35" s="29" t="s">
        <v>186</v>
      </c>
      <c r="B35" s="30">
        <v>4.8999999999999998E-3</v>
      </c>
      <c r="C35" s="31"/>
    </row>
    <row r="36" spans="1:3" ht="25.5" x14ac:dyDescent="0.2">
      <c r="A36" s="29" t="s">
        <v>56</v>
      </c>
      <c r="B36" s="30">
        <v>1.3899999999999999E-2</v>
      </c>
      <c r="C36" s="31"/>
    </row>
    <row r="37" spans="1:3" x14ac:dyDescent="0.2">
      <c r="A37" s="29"/>
      <c r="B37" s="30"/>
      <c r="C37" s="31"/>
    </row>
    <row r="38" spans="1:3" x14ac:dyDescent="0.2">
      <c r="A38" s="29" t="s">
        <v>58</v>
      </c>
      <c r="B38" s="30">
        <v>9.9000000000000008E-3</v>
      </c>
      <c r="C38" s="31"/>
    </row>
    <row r="39" spans="1:3" x14ac:dyDescent="0.2">
      <c r="A39" s="29" t="s">
        <v>59</v>
      </c>
      <c r="B39" s="30">
        <v>8.0399999999999999E-2</v>
      </c>
      <c r="C39" s="31"/>
    </row>
    <row r="40" spans="1:3" x14ac:dyDescent="0.2">
      <c r="A40" s="29" t="s">
        <v>60</v>
      </c>
      <c r="B40" s="30">
        <f>B48</f>
        <v>6.6500000000000004E-2</v>
      </c>
      <c r="C40" s="31"/>
    </row>
    <row r="41" spans="1:3" x14ac:dyDescent="0.2">
      <c r="A41" s="32"/>
      <c r="B41" s="30"/>
      <c r="C41" s="31"/>
    </row>
    <row r="42" spans="1:3" x14ac:dyDescent="0.2">
      <c r="A42" s="32"/>
      <c r="B42" s="30"/>
      <c r="C42" s="31"/>
    </row>
    <row r="43" spans="1:3" x14ac:dyDescent="0.2">
      <c r="A43" s="33" t="s">
        <v>61</v>
      </c>
      <c r="B43" s="30"/>
      <c r="C43" s="31"/>
    </row>
    <row r="44" spans="1:3" x14ac:dyDescent="0.2">
      <c r="A44" s="33" t="s">
        <v>62</v>
      </c>
      <c r="B44" s="30">
        <v>0.03</v>
      </c>
      <c r="C44" s="31"/>
    </row>
    <row r="45" spans="1:3" x14ac:dyDescent="0.2">
      <c r="A45" s="33" t="s">
        <v>63</v>
      </c>
      <c r="B45" s="30">
        <v>6.4999999999999997E-3</v>
      </c>
      <c r="C45" s="31"/>
    </row>
    <row r="46" spans="1:3" x14ac:dyDescent="0.2">
      <c r="A46" s="24" t="s">
        <v>64</v>
      </c>
      <c r="B46" s="30">
        <v>0</v>
      </c>
      <c r="C46" s="31"/>
    </row>
    <row r="47" spans="1:3" ht="25.5" x14ac:dyDescent="0.2">
      <c r="A47" s="24" t="s">
        <v>65</v>
      </c>
      <c r="B47" s="30">
        <v>0.03</v>
      </c>
      <c r="C47" s="31"/>
    </row>
    <row r="48" spans="1:3" x14ac:dyDescent="0.2">
      <c r="A48" s="34" t="s">
        <v>66</v>
      </c>
      <c r="B48" s="35">
        <f>SUM(B44:B47)</f>
        <v>6.6500000000000004E-2</v>
      </c>
      <c r="C48" s="31"/>
    </row>
    <row r="49" spans="1:3" x14ac:dyDescent="0.2">
      <c r="A49" s="33"/>
      <c r="B49" s="37"/>
      <c r="C49" s="31"/>
    </row>
    <row r="50" spans="1:3" x14ac:dyDescent="0.2">
      <c r="A50" s="11" t="s">
        <v>67</v>
      </c>
      <c r="B50" s="37"/>
      <c r="C50" s="31"/>
    </row>
    <row r="51" spans="1:3" x14ac:dyDescent="0.2">
      <c r="A51" s="33" t="s">
        <v>68</v>
      </c>
      <c r="B51" s="37" t="s">
        <v>53</v>
      </c>
      <c r="C51" s="38">
        <f>(((1+(B34+B35+B36+B37))*(1+B38)*(1+B39))/(1-B40))-1</f>
        <v>0.24841949102945904</v>
      </c>
    </row>
    <row r="52" spans="1:3" x14ac:dyDescent="0.2">
      <c r="A52" s="33" t="s">
        <v>69</v>
      </c>
      <c r="B52" s="39" t="s">
        <v>53</v>
      </c>
      <c r="C52" s="39">
        <f>C51</f>
        <v>0.24841949102945904</v>
      </c>
    </row>
  </sheetData>
  <mergeCells count="2">
    <mergeCell ref="A3:B3"/>
    <mergeCell ref="A33:B33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6"/>
  <sheetViews>
    <sheetView view="pageBreakPreview" zoomScale="60" zoomScaleNormal="100" workbookViewId="0">
      <selection activeCell="A46" sqref="A46:G46"/>
    </sheetView>
  </sheetViews>
  <sheetFormatPr defaultRowHeight="15" x14ac:dyDescent="0.25"/>
  <cols>
    <col min="2" max="2" width="50.85546875" customWidth="1"/>
    <col min="3" max="3" width="11.140625" bestFit="1" customWidth="1"/>
    <col min="4" max="4" width="10.140625" bestFit="1" customWidth="1"/>
    <col min="5" max="5" width="9.140625" bestFit="1" customWidth="1"/>
    <col min="6" max="6" width="11.85546875" bestFit="1" customWidth="1"/>
    <col min="8" max="8" width="10.28515625" customWidth="1"/>
    <col min="10" max="10" width="9.140625" style="199"/>
  </cols>
  <sheetData>
    <row r="1" spans="1:8" x14ac:dyDescent="0.25">
      <c r="A1" s="229" t="s">
        <v>150</v>
      </c>
      <c r="B1" s="230"/>
      <c r="C1" s="230"/>
      <c r="D1" s="230"/>
      <c r="E1" s="230"/>
      <c r="F1" s="230"/>
      <c r="G1" s="230"/>
      <c r="H1" s="159" t="s">
        <v>151</v>
      </c>
    </row>
    <row r="2" spans="1:8" ht="30.95" customHeight="1" x14ac:dyDescent="0.25">
      <c r="A2" s="192" t="s">
        <v>170</v>
      </c>
      <c r="B2" s="226" t="s">
        <v>390</v>
      </c>
      <c r="C2" s="226"/>
      <c r="D2" s="226"/>
      <c r="E2" s="226"/>
      <c r="F2" s="226"/>
      <c r="G2" s="226"/>
      <c r="H2" s="193" t="s">
        <v>4</v>
      </c>
    </row>
    <row r="3" spans="1:8" x14ac:dyDescent="0.25">
      <c r="A3" s="227" t="s">
        <v>152</v>
      </c>
      <c r="B3" s="228"/>
      <c r="C3" s="25" t="s">
        <v>153</v>
      </c>
      <c r="D3" s="25" t="s">
        <v>154</v>
      </c>
      <c r="E3" s="25" t="s">
        <v>155</v>
      </c>
      <c r="F3" s="25" t="s">
        <v>156</v>
      </c>
      <c r="G3" s="25" t="s">
        <v>157</v>
      </c>
      <c r="H3" s="194" t="s">
        <v>158</v>
      </c>
    </row>
    <row r="4" spans="1:8" x14ac:dyDescent="0.25">
      <c r="A4" s="86">
        <v>1</v>
      </c>
      <c r="B4" s="191" t="s">
        <v>395</v>
      </c>
      <c r="C4" s="87">
        <v>31</v>
      </c>
      <c r="D4" s="87">
        <v>0.15</v>
      </c>
      <c r="E4" s="88">
        <v>3</v>
      </c>
      <c r="F4" s="88"/>
      <c r="G4" s="88"/>
      <c r="H4" s="195">
        <f>ROUND(PRODUCT(C4,D4,E4,F4,G4),2)</f>
        <v>13.95</v>
      </c>
    </row>
    <row r="5" spans="1:8" x14ac:dyDescent="0.25">
      <c r="A5" s="86">
        <v>2</v>
      </c>
      <c r="B5" s="191" t="s">
        <v>396</v>
      </c>
      <c r="C5" s="87">
        <f>51+5.85</f>
        <v>56.85</v>
      </c>
      <c r="D5" s="87">
        <v>0.15</v>
      </c>
      <c r="E5" s="88">
        <v>3</v>
      </c>
      <c r="F5" s="88"/>
      <c r="G5" s="88">
        <v>0.3</v>
      </c>
      <c r="H5" s="195">
        <f>ROUND(PRODUCT(C5,D5,E5,F5,G5),2)</f>
        <v>7.67</v>
      </c>
    </row>
    <row r="6" spans="1:8" x14ac:dyDescent="0.25">
      <c r="A6" s="224" t="s">
        <v>36</v>
      </c>
      <c r="B6" s="225"/>
      <c r="C6" s="225"/>
      <c r="D6" s="225"/>
      <c r="E6" s="225"/>
      <c r="F6" s="225"/>
      <c r="G6" s="225"/>
      <c r="H6" s="195">
        <f>SUM(H4:H5)</f>
        <v>21.619999999999997</v>
      </c>
    </row>
    <row r="7" spans="1:8" ht="33" customHeight="1" x14ac:dyDescent="0.25">
      <c r="A7" s="192" t="s">
        <v>171</v>
      </c>
      <c r="B7" s="226" t="s">
        <v>392</v>
      </c>
      <c r="C7" s="226"/>
      <c r="D7" s="226"/>
      <c r="E7" s="226"/>
      <c r="F7" s="226"/>
      <c r="G7" s="226"/>
      <c r="H7" s="193" t="s">
        <v>4</v>
      </c>
    </row>
    <row r="8" spans="1:8" x14ac:dyDescent="0.25">
      <c r="A8" s="227" t="s">
        <v>152</v>
      </c>
      <c r="B8" s="228"/>
      <c r="C8" s="25" t="s">
        <v>153</v>
      </c>
      <c r="D8" s="25" t="s">
        <v>154</v>
      </c>
      <c r="E8" s="25" t="s">
        <v>155</v>
      </c>
      <c r="F8" s="25" t="s">
        <v>156</v>
      </c>
      <c r="G8" s="25" t="s">
        <v>157</v>
      </c>
      <c r="H8" s="194" t="s">
        <v>158</v>
      </c>
    </row>
    <row r="9" spans="1:8" x14ac:dyDescent="0.25">
      <c r="A9" s="86">
        <v>1</v>
      </c>
      <c r="B9" s="191" t="s">
        <v>395</v>
      </c>
      <c r="C9" s="87">
        <f>(C4/3)*0.15</f>
        <v>1.55</v>
      </c>
      <c r="D9" s="87">
        <v>0.3</v>
      </c>
      <c r="E9" s="88">
        <v>3</v>
      </c>
      <c r="F9" s="88"/>
      <c r="G9" s="88"/>
      <c r="H9" s="195">
        <f>ROUND(PRODUCT(C9,D9,E9,F9,G9),2)</f>
        <v>1.4</v>
      </c>
    </row>
    <row r="10" spans="1:8" x14ac:dyDescent="0.25">
      <c r="A10" s="86">
        <v>2</v>
      </c>
      <c r="B10" s="191" t="s">
        <v>396</v>
      </c>
      <c r="C10" s="196">
        <f>(C5/3)*0.15</f>
        <v>2.8424999999999998</v>
      </c>
      <c r="D10" s="87">
        <v>0.3</v>
      </c>
      <c r="E10" s="88">
        <v>3</v>
      </c>
      <c r="F10" s="88"/>
      <c r="G10" s="88">
        <v>0.3</v>
      </c>
      <c r="H10" s="195">
        <f>ROUND(PRODUCT(C10,D10,E10,F10,G10),2)</f>
        <v>0.77</v>
      </c>
    </row>
    <row r="11" spans="1:8" x14ac:dyDescent="0.25">
      <c r="A11" s="224" t="s">
        <v>36</v>
      </c>
      <c r="B11" s="225"/>
      <c r="C11" s="225"/>
      <c r="D11" s="225"/>
      <c r="E11" s="225"/>
      <c r="F11" s="225"/>
      <c r="G11" s="225"/>
      <c r="H11" s="195">
        <f>SUM(H9:H10)</f>
        <v>2.17</v>
      </c>
    </row>
    <row r="12" spans="1:8" ht="30" customHeight="1" x14ac:dyDescent="0.25">
      <c r="A12" s="192" t="s">
        <v>173</v>
      </c>
      <c r="B12" s="226" t="s">
        <v>394</v>
      </c>
      <c r="C12" s="226"/>
      <c r="D12" s="226"/>
      <c r="E12" s="226"/>
      <c r="F12" s="226"/>
      <c r="G12" s="226"/>
      <c r="H12" s="193" t="s">
        <v>3</v>
      </c>
    </row>
    <row r="13" spans="1:8" x14ac:dyDescent="0.25">
      <c r="A13" s="227" t="s">
        <v>152</v>
      </c>
      <c r="B13" s="228"/>
      <c r="C13" s="25" t="s">
        <v>153</v>
      </c>
      <c r="D13" s="25" t="s">
        <v>154</v>
      </c>
      <c r="E13" s="25" t="s">
        <v>155</v>
      </c>
      <c r="F13" s="25" t="s">
        <v>156</v>
      </c>
      <c r="G13" s="25" t="s">
        <v>157</v>
      </c>
      <c r="H13" s="194" t="s">
        <v>158</v>
      </c>
    </row>
    <row r="14" spans="1:8" x14ac:dyDescent="0.25">
      <c r="A14" s="86">
        <v>1</v>
      </c>
      <c r="B14" s="191" t="s">
        <v>395</v>
      </c>
      <c r="C14" s="87">
        <v>31</v>
      </c>
      <c r="D14" s="87"/>
      <c r="E14" s="88">
        <v>2.2000000000000002</v>
      </c>
      <c r="F14" s="88"/>
      <c r="G14" s="88"/>
      <c r="H14" s="195">
        <f>ROUND(PRODUCT(C14,D14,E14,F14,G14),2)</f>
        <v>68.2</v>
      </c>
    </row>
    <row r="15" spans="1:8" x14ac:dyDescent="0.25">
      <c r="A15" s="86">
        <v>2</v>
      </c>
      <c r="B15" s="191" t="s">
        <v>396</v>
      </c>
      <c r="C15" s="87">
        <f>51+5.85</f>
        <v>56.85</v>
      </c>
      <c r="D15" s="87"/>
      <c r="E15" s="88">
        <v>2.2000000000000002</v>
      </c>
      <c r="F15" s="88"/>
      <c r="G15" s="88"/>
      <c r="H15" s="195">
        <f>ROUND(PRODUCT(C15,D15,E15,F15,G15),2)</f>
        <v>125.07</v>
      </c>
    </row>
    <row r="16" spans="1:8" x14ac:dyDescent="0.25">
      <c r="A16" s="224" t="s">
        <v>36</v>
      </c>
      <c r="B16" s="225"/>
      <c r="C16" s="225"/>
      <c r="D16" s="225"/>
      <c r="E16" s="225"/>
      <c r="F16" s="225"/>
      <c r="G16" s="225"/>
      <c r="H16" s="195">
        <f>SUM(H14:H15)</f>
        <v>193.26999999999998</v>
      </c>
    </row>
    <row r="17" spans="1:8" ht="29.25" customHeight="1" x14ac:dyDescent="0.25">
      <c r="A17" s="192" t="s">
        <v>174</v>
      </c>
      <c r="B17" s="226" t="s">
        <v>397</v>
      </c>
      <c r="C17" s="226"/>
      <c r="D17" s="226"/>
      <c r="E17" s="226"/>
      <c r="F17" s="226"/>
      <c r="G17" s="226"/>
      <c r="H17" s="193" t="s">
        <v>398</v>
      </c>
    </row>
    <row r="18" spans="1:8" x14ac:dyDescent="0.25">
      <c r="A18" s="227" t="s">
        <v>152</v>
      </c>
      <c r="B18" s="228"/>
      <c r="C18" s="25" t="s">
        <v>153</v>
      </c>
      <c r="D18" s="25" t="s">
        <v>154</v>
      </c>
      <c r="E18" s="25" t="s">
        <v>155</v>
      </c>
      <c r="F18" s="25" t="s">
        <v>362</v>
      </c>
      <c r="G18" s="25" t="s">
        <v>399</v>
      </c>
      <c r="H18" s="194" t="s">
        <v>158</v>
      </c>
    </row>
    <row r="19" spans="1:8" x14ac:dyDescent="0.25">
      <c r="A19" s="86">
        <v>1</v>
      </c>
      <c r="B19" s="191" t="s">
        <v>395</v>
      </c>
      <c r="C19" s="87"/>
      <c r="D19" s="87"/>
      <c r="E19" s="88"/>
      <c r="F19" s="88">
        <f>H4+H9</f>
        <v>15.35</v>
      </c>
      <c r="G19" s="88">
        <v>0.15</v>
      </c>
      <c r="H19" s="195">
        <f>ROUND(PRODUCT(C19,D19,E19,F19,G19),2)</f>
        <v>2.2999999999999998</v>
      </c>
    </row>
    <row r="20" spans="1:8" x14ac:dyDescent="0.25">
      <c r="A20" s="86">
        <v>2</v>
      </c>
      <c r="B20" s="191" t="s">
        <v>396</v>
      </c>
      <c r="C20" s="87"/>
      <c r="D20" s="87"/>
      <c r="E20" s="88"/>
      <c r="F20" s="88">
        <f>H5+H10</f>
        <v>8.44</v>
      </c>
      <c r="G20" s="88">
        <v>0.15</v>
      </c>
      <c r="H20" s="195">
        <f>ROUND(PRODUCT(C20,D20,E20,F20,G20),2)</f>
        <v>1.27</v>
      </c>
    </row>
    <row r="21" spans="1:8" x14ac:dyDescent="0.25">
      <c r="A21" s="224" t="s">
        <v>36</v>
      </c>
      <c r="B21" s="225"/>
      <c r="C21" s="225"/>
      <c r="D21" s="225"/>
      <c r="E21" s="225"/>
      <c r="F21" s="225"/>
      <c r="G21" s="225"/>
      <c r="H21" s="195">
        <f>SUM(H19:H20)</f>
        <v>3.57</v>
      </c>
    </row>
    <row r="22" spans="1:8" x14ac:dyDescent="0.25">
      <c r="A22" s="192" t="s">
        <v>163</v>
      </c>
      <c r="B22" s="226" t="s">
        <v>392</v>
      </c>
      <c r="C22" s="226"/>
      <c r="D22" s="226"/>
      <c r="E22" s="226"/>
      <c r="F22" s="226"/>
      <c r="G22" s="226"/>
      <c r="H22" s="193" t="s">
        <v>4</v>
      </c>
    </row>
    <row r="23" spans="1:8" x14ac:dyDescent="0.25">
      <c r="A23" s="227" t="s">
        <v>152</v>
      </c>
      <c r="B23" s="228"/>
      <c r="C23" s="25" t="s">
        <v>153</v>
      </c>
      <c r="D23" s="25" t="s">
        <v>154</v>
      </c>
      <c r="E23" s="25" t="s">
        <v>155</v>
      </c>
      <c r="F23" s="25" t="s">
        <v>156</v>
      </c>
      <c r="G23" s="25" t="s">
        <v>157</v>
      </c>
      <c r="H23" s="194" t="s">
        <v>158</v>
      </c>
    </row>
    <row r="24" spans="1:8" x14ac:dyDescent="0.25">
      <c r="A24" s="86">
        <v>1</v>
      </c>
      <c r="B24" s="191" t="s">
        <v>400</v>
      </c>
      <c r="C24" s="87">
        <v>5</v>
      </c>
      <c r="D24" s="87">
        <v>0.4</v>
      </c>
      <c r="E24" s="88">
        <v>0.5</v>
      </c>
      <c r="F24" s="88"/>
      <c r="G24" s="88"/>
      <c r="H24" s="195">
        <f>ROUND(PRODUCT(C24,D24,E24,F24,G24),2)</f>
        <v>1</v>
      </c>
    </row>
    <row r="25" spans="1:8" x14ac:dyDescent="0.25">
      <c r="A25" s="224" t="s">
        <v>36</v>
      </c>
      <c r="B25" s="225"/>
      <c r="C25" s="225"/>
      <c r="D25" s="225"/>
      <c r="E25" s="225"/>
      <c r="F25" s="225"/>
      <c r="G25" s="225"/>
      <c r="H25" s="195">
        <f>SUM(H24:H24)</f>
        <v>1</v>
      </c>
    </row>
    <row r="26" spans="1:8" x14ac:dyDescent="0.25">
      <c r="A26" s="192" t="s">
        <v>182</v>
      </c>
      <c r="B26" s="226" t="s">
        <v>397</v>
      </c>
      <c r="C26" s="226"/>
      <c r="D26" s="226"/>
      <c r="E26" s="226"/>
      <c r="F26" s="226"/>
      <c r="G26" s="226"/>
      <c r="H26" s="193" t="s">
        <v>398</v>
      </c>
    </row>
    <row r="27" spans="1:8" x14ac:dyDescent="0.25">
      <c r="A27" s="227" t="s">
        <v>152</v>
      </c>
      <c r="B27" s="228"/>
      <c r="C27" s="25" t="s">
        <v>153</v>
      </c>
      <c r="D27" s="25" t="s">
        <v>154</v>
      </c>
      <c r="E27" s="25" t="s">
        <v>155</v>
      </c>
      <c r="F27" s="25" t="s">
        <v>362</v>
      </c>
      <c r="G27" s="25" t="s">
        <v>399</v>
      </c>
      <c r="H27" s="194" t="s">
        <v>158</v>
      </c>
    </row>
    <row r="28" spans="1:8" x14ac:dyDescent="0.25">
      <c r="A28" s="86">
        <v>1</v>
      </c>
      <c r="B28" s="191" t="s">
        <v>400</v>
      </c>
      <c r="C28" s="87"/>
      <c r="D28" s="87"/>
      <c r="E28" s="88"/>
      <c r="F28" s="88">
        <f>H25</f>
        <v>1</v>
      </c>
      <c r="G28" s="88">
        <v>0.15</v>
      </c>
      <c r="H28" s="195">
        <f>ROUND(PRODUCT(C28,D28,E28,F28,G28),2)</f>
        <v>0.15</v>
      </c>
    </row>
    <row r="29" spans="1:8" x14ac:dyDescent="0.25">
      <c r="A29" s="224" t="s">
        <v>36</v>
      </c>
      <c r="B29" s="225"/>
      <c r="C29" s="225"/>
      <c r="D29" s="225"/>
      <c r="E29" s="225"/>
      <c r="F29" s="225"/>
      <c r="G29" s="225"/>
      <c r="H29" s="195">
        <f>SUM(H28:H28)</f>
        <v>0.15</v>
      </c>
    </row>
    <row r="30" spans="1:8" ht="29.25" customHeight="1" x14ac:dyDescent="0.25">
      <c r="A30" s="192" t="s">
        <v>246</v>
      </c>
      <c r="B30" s="226" t="s">
        <v>404</v>
      </c>
      <c r="C30" s="226"/>
      <c r="D30" s="226"/>
      <c r="E30" s="226"/>
      <c r="F30" s="226"/>
      <c r="G30" s="226"/>
      <c r="H30" s="193" t="s">
        <v>4</v>
      </c>
    </row>
    <row r="31" spans="1:8" x14ac:dyDescent="0.25">
      <c r="A31" s="227" t="s">
        <v>152</v>
      </c>
      <c r="B31" s="228"/>
      <c r="C31" s="25" t="s">
        <v>153</v>
      </c>
      <c r="D31" s="25" t="s">
        <v>154</v>
      </c>
      <c r="E31" s="25" t="s">
        <v>155</v>
      </c>
      <c r="F31" s="25" t="s">
        <v>156</v>
      </c>
      <c r="G31" s="25" t="s">
        <v>157</v>
      </c>
      <c r="H31" s="194" t="s">
        <v>158</v>
      </c>
    </row>
    <row r="32" spans="1:8" x14ac:dyDescent="0.25">
      <c r="A32" s="86">
        <v>1</v>
      </c>
      <c r="B32" s="191" t="s">
        <v>400</v>
      </c>
      <c r="C32" s="87">
        <v>10</v>
      </c>
      <c r="D32" s="87">
        <v>0.8</v>
      </c>
      <c r="E32" s="88">
        <v>1.2</v>
      </c>
      <c r="F32" s="88"/>
      <c r="G32" s="88"/>
      <c r="H32" s="195">
        <f>ROUND(PRODUCT(C32,D32,E32,F32,G32),2)</f>
        <v>9.6</v>
      </c>
    </row>
    <row r="33" spans="1:8" x14ac:dyDescent="0.25">
      <c r="A33" s="224" t="s">
        <v>36</v>
      </c>
      <c r="B33" s="225"/>
      <c r="C33" s="225"/>
      <c r="D33" s="225"/>
      <c r="E33" s="225"/>
      <c r="F33" s="225"/>
      <c r="G33" s="225"/>
      <c r="H33" s="195">
        <f>SUM(H32:H32)</f>
        <v>9.6</v>
      </c>
    </row>
    <row r="34" spans="1:8" x14ac:dyDescent="0.25">
      <c r="A34" s="192" t="s">
        <v>361</v>
      </c>
      <c r="B34" s="226" t="s">
        <v>406</v>
      </c>
      <c r="C34" s="226"/>
      <c r="D34" s="226"/>
      <c r="E34" s="226"/>
      <c r="F34" s="226"/>
      <c r="G34" s="226"/>
      <c r="H34" s="193" t="s">
        <v>201</v>
      </c>
    </row>
    <row r="35" spans="1:8" x14ac:dyDescent="0.25">
      <c r="A35" s="227" t="s">
        <v>152</v>
      </c>
      <c r="B35" s="228"/>
      <c r="C35" s="25" t="s">
        <v>153</v>
      </c>
      <c r="D35" s="25" t="s">
        <v>154</v>
      </c>
      <c r="E35" s="25" t="s">
        <v>155</v>
      </c>
      <c r="F35" s="25" t="s">
        <v>156</v>
      </c>
      <c r="G35" s="25" t="s">
        <v>157</v>
      </c>
      <c r="H35" s="194" t="s">
        <v>158</v>
      </c>
    </row>
    <row r="36" spans="1:8" x14ac:dyDescent="0.25">
      <c r="A36" s="86">
        <v>1</v>
      </c>
      <c r="B36" s="191" t="s">
        <v>395</v>
      </c>
      <c r="C36" s="87">
        <v>31</v>
      </c>
      <c r="D36" s="87"/>
      <c r="E36" s="88"/>
      <c r="F36" s="88"/>
      <c r="G36" s="88"/>
      <c r="H36" s="195">
        <f>ROUND(PRODUCT(C36,D36,E36,F36,G36),2)</f>
        <v>31</v>
      </c>
    </row>
    <row r="37" spans="1:8" x14ac:dyDescent="0.25">
      <c r="A37" s="86">
        <v>2</v>
      </c>
      <c r="B37" s="191" t="s">
        <v>396</v>
      </c>
      <c r="C37" s="87">
        <f>51+5.85</f>
        <v>56.85</v>
      </c>
      <c r="D37" s="87"/>
      <c r="E37" s="88"/>
      <c r="F37" s="88"/>
      <c r="G37" s="88"/>
      <c r="H37" s="195">
        <f>ROUND(PRODUCT(C37,D37,E37,F37,G37),2)</f>
        <v>56.85</v>
      </c>
    </row>
    <row r="38" spans="1:8" x14ac:dyDescent="0.25">
      <c r="A38" s="224" t="s">
        <v>36</v>
      </c>
      <c r="B38" s="225"/>
      <c r="C38" s="225"/>
      <c r="D38" s="225"/>
      <c r="E38" s="225"/>
      <c r="F38" s="225"/>
      <c r="G38" s="225"/>
      <c r="H38" s="195">
        <f>SUM(H36:H37)</f>
        <v>87.85</v>
      </c>
    </row>
    <row r="39" spans="1:8" ht="33.75" customHeight="1" x14ac:dyDescent="0.25">
      <c r="A39" s="192" t="s">
        <v>408</v>
      </c>
      <c r="B39" s="226" t="s">
        <v>407</v>
      </c>
      <c r="C39" s="226"/>
      <c r="D39" s="226"/>
      <c r="E39" s="226"/>
      <c r="F39" s="226"/>
      <c r="G39" s="226"/>
      <c r="H39" s="193" t="s">
        <v>3</v>
      </c>
    </row>
    <row r="40" spans="1:8" x14ac:dyDescent="0.25">
      <c r="A40" s="227" t="s">
        <v>152</v>
      </c>
      <c r="B40" s="228"/>
      <c r="C40" s="25" t="s">
        <v>153</v>
      </c>
      <c r="D40" s="25" t="s">
        <v>154</v>
      </c>
      <c r="E40" s="25" t="s">
        <v>155</v>
      </c>
      <c r="F40" s="25" t="s">
        <v>156</v>
      </c>
      <c r="G40" s="25" t="s">
        <v>157</v>
      </c>
      <c r="H40" s="194" t="s">
        <v>158</v>
      </c>
    </row>
    <row r="41" spans="1:8" x14ac:dyDescent="0.25">
      <c r="A41" s="86">
        <v>1</v>
      </c>
      <c r="B41" s="191" t="s">
        <v>410</v>
      </c>
      <c r="C41" s="87"/>
      <c r="D41" s="87"/>
      <c r="E41" s="88"/>
      <c r="F41" s="88">
        <v>10</v>
      </c>
      <c r="G41" s="88"/>
      <c r="H41" s="195">
        <f>ROUND(PRODUCT(C41,D41,E41,F41,G41),2)</f>
        <v>10</v>
      </c>
    </row>
    <row r="42" spans="1:8" x14ac:dyDescent="0.25">
      <c r="A42" s="224" t="s">
        <v>36</v>
      </c>
      <c r="B42" s="225"/>
      <c r="C42" s="225"/>
      <c r="D42" s="225"/>
      <c r="E42" s="225"/>
      <c r="F42" s="225"/>
      <c r="G42" s="225"/>
      <c r="H42" s="195">
        <f>SUM(H41:H41)</f>
        <v>10</v>
      </c>
    </row>
    <row r="43" spans="1:8" ht="30.75" customHeight="1" x14ac:dyDescent="0.25">
      <c r="A43" s="192" t="s">
        <v>260</v>
      </c>
      <c r="B43" s="226" t="s">
        <v>412</v>
      </c>
      <c r="C43" s="226"/>
      <c r="D43" s="226"/>
      <c r="E43" s="226"/>
      <c r="F43" s="226"/>
      <c r="G43" s="226"/>
      <c r="H43" s="193" t="s">
        <v>201</v>
      </c>
    </row>
    <row r="44" spans="1:8" x14ac:dyDescent="0.25">
      <c r="A44" s="227" t="s">
        <v>152</v>
      </c>
      <c r="B44" s="228"/>
      <c r="C44" s="25" t="s">
        <v>153</v>
      </c>
      <c r="D44" s="25" t="s">
        <v>154</v>
      </c>
      <c r="E44" s="25" t="s">
        <v>155</v>
      </c>
      <c r="F44" s="25" t="s">
        <v>156</v>
      </c>
      <c r="G44" s="25" t="s">
        <v>157</v>
      </c>
      <c r="H44" s="194" t="s">
        <v>158</v>
      </c>
    </row>
    <row r="45" spans="1:8" x14ac:dyDescent="0.25">
      <c r="A45" s="86">
        <v>1</v>
      </c>
      <c r="B45" s="191" t="s">
        <v>413</v>
      </c>
      <c r="C45" s="87">
        <v>200</v>
      </c>
      <c r="D45" s="87"/>
      <c r="E45" s="88"/>
      <c r="F45" s="88"/>
      <c r="G45" s="88"/>
      <c r="H45" s="195">
        <f>ROUND(PRODUCT(C45,D45,E45,F45,G45),2)</f>
        <v>200</v>
      </c>
    </row>
    <row r="46" spans="1:8" x14ac:dyDescent="0.25">
      <c r="A46" s="224" t="s">
        <v>36</v>
      </c>
      <c r="B46" s="225"/>
      <c r="C46" s="225"/>
      <c r="D46" s="225"/>
      <c r="E46" s="225"/>
      <c r="F46" s="225"/>
      <c r="G46" s="225"/>
      <c r="H46" s="195">
        <f>SUM(H45:H45)</f>
        <v>200</v>
      </c>
    </row>
  </sheetData>
  <mergeCells count="31">
    <mergeCell ref="A46:G46"/>
    <mergeCell ref="B22:G22"/>
    <mergeCell ref="A23:B23"/>
    <mergeCell ref="A8:B8"/>
    <mergeCell ref="A11:G11"/>
    <mergeCell ref="B12:G12"/>
    <mergeCell ref="B34:G34"/>
    <mergeCell ref="A35:B35"/>
    <mergeCell ref="A13:B13"/>
    <mergeCell ref="A16:G16"/>
    <mergeCell ref="B17:G17"/>
    <mergeCell ref="A18:B18"/>
    <mergeCell ref="A21:G21"/>
    <mergeCell ref="B43:G43"/>
    <mergeCell ref="A44:B44"/>
    <mergeCell ref="B30:G30"/>
    <mergeCell ref="A1:G1"/>
    <mergeCell ref="B2:G2"/>
    <mergeCell ref="A3:B3"/>
    <mergeCell ref="A6:G6"/>
    <mergeCell ref="B7:G7"/>
    <mergeCell ref="A25:G25"/>
    <mergeCell ref="B26:G26"/>
    <mergeCell ref="A27:B27"/>
    <mergeCell ref="A29:G29"/>
    <mergeCell ref="A42:G42"/>
    <mergeCell ref="A31:B31"/>
    <mergeCell ref="A33:G33"/>
    <mergeCell ref="A38:G38"/>
    <mergeCell ref="B39:G39"/>
    <mergeCell ref="A40:B40"/>
  </mergeCells>
  <phoneticPr fontId="18" type="noConversion"/>
  <pageMargins left="0.51181102362204722" right="0.51181102362204722" top="0.78740157480314965" bottom="0.78740157480314965" header="0.31496062992125984" footer="0.31496062992125984"/>
  <pageSetup paperSize="9" scale="75" orientation="portrait" r:id="rId1"/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topLeftCell="A49" workbookViewId="0">
      <selection activeCell="G14" sqref="G14"/>
    </sheetView>
  </sheetViews>
  <sheetFormatPr defaultRowHeight="15" x14ac:dyDescent="0.25"/>
  <cols>
    <col min="1" max="1" width="14.85546875" customWidth="1"/>
    <col min="2" max="2" width="11" customWidth="1"/>
    <col min="3" max="3" width="11.42578125" bestFit="1" customWidth="1"/>
    <col min="5" max="5" width="73.140625" customWidth="1"/>
    <col min="8" max="8" width="10.7109375" bestFit="1" customWidth="1"/>
    <col min="9" max="9" width="11.7109375" customWidth="1"/>
    <col min="11" max="11" width="11.140625" bestFit="1" customWidth="1"/>
    <col min="12" max="12" width="11.28515625" customWidth="1"/>
    <col min="13" max="13" width="10.42578125" customWidth="1"/>
    <col min="14" max="14" width="11.7109375" customWidth="1"/>
    <col min="15" max="15" width="10.28515625" bestFit="1" customWidth="1"/>
    <col min="16" max="16" width="20.28515625" customWidth="1"/>
  </cols>
  <sheetData>
    <row r="1" spans="1:16" x14ac:dyDescent="0.25">
      <c r="A1" s="215" t="s">
        <v>48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7"/>
    </row>
    <row r="2" spans="1:16" x14ac:dyDescent="0.25">
      <c r="A2" s="5" t="s">
        <v>12</v>
      </c>
      <c r="B2" s="6" t="s">
        <v>25</v>
      </c>
      <c r="C2" s="6" t="s">
        <v>0</v>
      </c>
      <c r="D2" s="6" t="s">
        <v>26</v>
      </c>
      <c r="E2" s="239" t="s">
        <v>417</v>
      </c>
      <c r="F2" s="240"/>
      <c r="G2" s="240"/>
      <c r="H2" s="240"/>
      <c r="I2" s="240"/>
      <c r="J2" s="240"/>
      <c r="K2" s="240"/>
      <c r="L2" s="240"/>
      <c r="M2" s="240"/>
      <c r="N2" s="241"/>
      <c r="O2" s="245" t="s">
        <v>49</v>
      </c>
      <c r="P2" s="246" t="s">
        <v>201</v>
      </c>
    </row>
    <row r="3" spans="1:16" x14ac:dyDescent="0.25">
      <c r="A3" s="237"/>
      <c r="B3" s="100" t="s">
        <v>418</v>
      </c>
      <c r="C3" s="102"/>
      <c r="D3" s="102" t="s">
        <v>1</v>
      </c>
      <c r="E3" s="242"/>
      <c r="F3" s="243"/>
      <c r="G3" s="243"/>
      <c r="H3" s="243"/>
      <c r="I3" s="243"/>
      <c r="J3" s="243"/>
      <c r="K3" s="243"/>
      <c r="L3" s="243"/>
      <c r="M3" s="243"/>
      <c r="N3" s="244"/>
      <c r="O3" s="245"/>
      <c r="P3" s="246"/>
    </row>
    <row r="4" spans="1:16" x14ac:dyDescent="0.25">
      <c r="A4" s="238"/>
      <c r="B4" s="247"/>
      <c r="C4" s="248"/>
      <c r="D4" s="249"/>
      <c r="E4" s="7" t="s">
        <v>27</v>
      </c>
      <c r="F4" s="6" t="s">
        <v>28</v>
      </c>
      <c r="G4" s="6" t="s">
        <v>40</v>
      </c>
      <c r="H4" s="6" t="s">
        <v>38</v>
      </c>
      <c r="I4" s="6" t="s">
        <v>47</v>
      </c>
      <c r="J4" s="6" t="s">
        <v>41</v>
      </c>
      <c r="K4" s="6" t="s">
        <v>39</v>
      </c>
      <c r="L4" s="6" t="s">
        <v>46</v>
      </c>
      <c r="M4" s="6" t="s">
        <v>43</v>
      </c>
      <c r="N4" s="6" t="s">
        <v>44</v>
      </c>
      <c r="O4" s="6" t="s">
        <v>45</v>
      </c>
      <c r="P4" s="8" t="s">
        <v>37</v>
      </c>
    </row>
    <row r="5" spans="1:16" x14ac:dyDescent="0.25">
      <c r="A5" s="144"/>
      <c r="B5" s="12" t="s">
        <v>419</v>
      </c>
      <c r="C5" s="9"/>
      <c r="D5" s="12"/>
      <c r="E5" s="13"/>
      <c r="F5" s="12"/>
      <c r="G5" s="15"/>
      <c r="H5" s="14"/>
      <c r="I5" s="14"/>
      <c r="J5" s="207"/>
      <c r="K5" s="14"/>
      <c r="L5" s="14"/>
      <c r="M5" s="105">
        <v>0.68</v>
      </c>
      <c r="N5" s="23">
        <v>71.73</v>
      </c>
      <c r="O5" s="23">
        <f t="shared" ref="O5" si="0">M5*N5</f>
        <v>48.77640000000001</v>
      </c>
      <c r="P5" s="16"/>
    </row>
    <row r="6" spans="1:16" x14ac:dyDescent="0.25">
      <c r="A6" s="144"/>
      <c r="B6" s="12" t="s">
        <v>420</v>
      </c>
      <c r="C6" s="9"/>
      <c r="D6" s="12"/>
      <c r="E6" s="13"/>
      <c r="F6" s="12"/>
      <c r="G6" s="15"/>
      <c r="H6" s="14"/>
      <c r="I6" s="14"/>
      <c r="J6" s="207"/>
      <c r="K6" s="14"/>
      <c r="L6" s="14"/>
      <c r="M6" s="105">
        <v>5.28</v>
      </c>
      <c r="N6" s="23">
        <v>24.05</v>
      </c>
      <c r="O6" s="23">
        <f t="shared" ref="O6:O11" si="1">M6*N6</f>
        <v>126.98400000000001</v>
      </c>
      <c r="P6" s="16"/>
    </row>
    <row r="7" spans="1:16" x14ac:dyDescent="0.25">
      <c r="A7" s="144"/>
      <c r="B7" s="12" t="s">
        <v>421</v>
      </c>
      <c r="C7" s="9"/>
      <c r="D7" s="12"/>
      <c r="E7" s="13"/>
      <c r="F7" s="12"/>
      <c r="G7" s="15"/>
      <c r="H7" s="14"/>
      <c r="I7" s="14"/>
      <c r="J7" s="207"/>
      <c r="K7" s="14"/>
      <c r="L7" s="14"/>
      <c r="M7" s="105">
        <v>1.91</v>
      </c>
      <c r="N7" s="23">
        <v>13.07</v>
      </c>
      <c r="O7" s="23">
        <f t="shared" si="1"/>
        <v>24.963699999999999</v>
      </c>
      <c r="P7" s="16"/>
    </row>
    <row r="8" spans="1:16" x14ac:dyDescent="0.25">
      <c r="A8" s="144"/>
      <c r="B8" s="12" t="s">
        <v>422</v>
      </c>
      <c r="C8" s="9"/>
      <c r="D8" s="12"/>
      <c r="E8" s="13"/>
      <c r="F8" s="12"/>
      <c r="G8" s="15"/>
      <c r="H8" s="14"/>
      <c r="I8" s="14"/>
      <c r="J8" s="207"/>
      <c r="K8" s="14"/>
      <c r="L8" s="14"/>
      <c r="M8" s="105">
        <v>0.2</v>
      </c>
      <c r="N8" s="23">
        <v>224.66</v>
      </c>
      <c r="O8" s="23">
        <f t="shared" si="1"/>
        <v>44.932000000000002</v>
      </c>
      <c r="P8" s="16"/>
    </row>
    <row r="9" spans="1:16" x14ac:dyDescent="0.25">
      <c r="A9" s="144"/>
      <c r="B9" s="12" t="s">
        <v>423</v>
      </c>
      <c r="C9" s="9"/>
      <c r="D9" s="12"/>
      <c r="E9" s="13"/>
      <c r="F9" s="12"/>
      <c r="G9" s="15"/>
      <c r="H9" s="14"/>
      <c r="I9" s="14"/>
      <c r="J9" s="207"/>
      <c r="K9" s="14"/>
      <c r="L9" s="14"/>
      <c r="M9" s="105">
        <v>1.8</v>
      </c>
      <c r="N9" s="23">
        <v>64</v>
      </c>
      <c r="O9" s="23">
        <f t="shared" si="1"/>
        <v>115.2</v>
      </c>
      <c r="P9" s="16"/>
    </row>
    <row r="10" spans="1:16" x14ac:dyDescent="0.25">
      <c r="A10" s="144"/>
      <c r="B10" s="12" t="s">
        <v>424</v>
      </c>
      <c r="C10" s="9"/>
      <c r="D10" s="12"/>
      <c r="E10" s="13"/>
      <c r="F10" s="12"/>
      <c r="G10" s="15"/>
      <c r="H10" s="14"/>
      <c r="I10" s="14"/>
      <c r="J10" s="207"/>
      <c r="K10" s="14"/>
      <c r="L10" s="14"/>
      <c r="M10" s="105">
        <v>5.28</v>
      </c>
      <c r="N10" s="23">
        <v>6.66</v>
      </c>
      <c r="O10" s="23">
        <f t="shared" si="1"/>
        <v>35.1648</v>
      </c>
      <c r="P10" s="16"/>
    </row>
    <row r="11" spans="1:16" x14ac:dyDescent="0.25">
      <c r="A11" s="144"/>
      <c r="B11" s="12" t="s">
        <v>425</v>
      </c>
      <c r="C11" s="9"/>
      <c r="D11" s="12"/>
      <c r="E11" s="13"/>
      <c r="F11" s="12"/>
      <c r="G11" s="15"/>
      <c r="H11" s="14"/>
      <c r="I11" s="14"/>
      <c r="J11" s="207"/>
      <c r="K11" s="14"/>
      <c r="L11" s="14"/>
      <c r="M11" s="105">
        <v>4.92</v>
      </c>
      <c r="N11" s="23">
        <v>14.47</v>
      </c>
      <c r="O11" s="23">
        <f t="shared" si="1"/>
        <v>71.192400000000006</v>
      </c>
      <c r="P11" s="16"/>
    </row>
    <row r="12" spans="1:16" x14ac:dyDescent="0.25">
      <c r="A12" s="144"/>
      <c r="B12" s="12" t="s">
        <v>426</v>
      </c>
      <c r="C12" s="9"/>
      <c r="D12" s="12"/>
      <c r="E12" s="13"/>
      <c r="F12" s="12"/>
      <c r="G12" s="15"/>
      <c r="H12" s="14"/>
      <c r="I12" s="14"/>
      <c r="J12" s="207"/>
      <c r="K12" s="14"/>
      <c r="L12" s="14"/>
      <c r="M12" s="105">
        <v>0.16</v>
      </c>
      <c r="N12" s="23">
        <v>45.42</v>
      </c>
      <c r="O12" s="23">
        <f t="shared" ref="O12:O14" si="2">M12*N12</f>
        <v>7.2672000000000008</v>
      </c>
      <c r="P12" s="16"/>
    </row>
    <row r="13" spans="1:16" x14ac:dyDescent="0.25">
      <c r="A13" s="144"/>
      <c r="B13" s="12" t="s">
        <v>427</v>
      </c>
      <c r="C13" s="9"/>
      <c r="D13" s="12"/>
      <c r="E13" s="13"/>
      <c r="F13" s="12"/>
      <c r="G13" s="15"/>
      <c r="H13" s="14"/>
      <c r="I13" s="14"/>
      <c r="J13" s="207"/>
      <c r="K13" s="14"/>
      <c r="L13" s="14"/>
      <c r="M13" s="105">
        <v>0.03</v>
      </c>
      <c r="N13" s="23">
        <v>406.58</v>
      </c>
      <c r="O13" s="23">
        <f t="shared" si="2"/>
        <v>12.197399999999998</v>
      </c>
      <c r="P13" s="16"/>
    </row>
    <row r="14" spans="1:16" x14ac:dyDescent="0.25">
      <c r="A14" s="144"/>
      <c r="B14" s="12" t="s">
        <v>428</v>
      </c>
      <c r="C14" s="9"/>
      <c r="D14" s="12"/>
      <c r="E14" s="13"/>
      <c r="F14" s="12"/>
      <c r="G14" s="15"/>
      <c r="H14" s="14"/>
      <c r="I14" s="14"/>
      <c r="J14" s="207"/>
      <c r="K14" s="14"/>
      <c r="L14" s="14"/>
      <c r="M14" s="105">
        <v>0.16</v>
      </c>
      <c r="N14" s="23">
        <v>478.48</v>
      </c>
      <c r="O14" s="23">
        <f t="shared" si="2"/>
        <v>76.55680000000001</v>
      </c>
      <c r="P14" s="16"/>
    </row>
    <row r="15" spans="1:16" x14ac:dyDescent="0.25">
      <c r="A15" s="231" t="s">
        <v>35</v>
      </c>
      <c r="B15" s="232"/>
      <c r="C15" s="232"/>
      <c r="D15" s="232"/>
      <c r="E15" s="232"/>
      <c r="F15" s="232"/>
      <c r="G15" s="232"/>
      <c r="H15" s="232"/>
      <c r="I15" s="17"/>
      <c r="J15" s="18"/>
      <c r="K15" s="18"/>
      <c r="L15" s="17"/>
      <c r="M15" s="17"/>
      <c r="N15" s="17"/>
      <c r="O15" s="17">
        <f>SUM(O5:O14)</f>
        <v>563.23469999999998</v>
      </c>
      <c r="P15" s="16">
        <f t="shared" ref="P15:P16" si="3">I15+L15+O15</f>
        <v>563.23469999999998</v>
      </c>
    </row>
    <row r="16" spans="1:16" x14ac:dyDescent="0.25">
      <c r="A16" s="231" t="s">
        <v>42</v>
      </c>
      <c r="B16" s="232"/>
      <c r="C16" s="232"/>
      <c r="D16" s="232"/>
      <c r="E16" s="232"/>
      <c r="F16" s="232"/>
      <c r="G16" s="233"/>
      <c r="H16" s="40">
        <v>0</v>
      </c>
      <c r="I16" s="19">
        <f>I15*$H16</f>
        <v>0</v>
      </c>
      <c r="J16" s="18"/>
      <c r="K16" s="18"/>
      <c r="L16" s="19">
        <f>L15*$H16</f>
        <v>0</v>
      </c>
      <c r="M16" s="19"/>
      <c r="N16" s="19"/>
      <c r="O16" s="19">
        <f>O15*$H16</f>
        <v>0</v>
      </c>
      <c r="P16" s="16">
        <f t="shared" si="3"/>
        <v>0</v>
      </c>
    </row>
    <row r="17" spans="1:16" ht="15.75" thickBot="1" x14ac:dyDescent="0.3">
      <c r="A17" s="234" t="s">
        <v>51</v>
      </c>
      <c r="B17" s="235"/>
      <c r="C17" s="235"/>
      <c r="D17" s="235"/>
      <c r="E17" s="235"/>
      <c r="F17" s="235"/>
      <c r="G17" s="235"/>
      <c r="H17" s="235"/>
      <c r="I17" s="235"/>
      <c r="J17" s="235"/>
      <c r="K17" s="235"/>
      <c r="L17" s="235"/>
      <c r="M17" s="235"/>
      <c r="N17" s="235"/>
      <c r="O17" s="236"/>
      <c r="P17" s="20">
        <f>P15+P16</f>
        <v>563.23469999999998</v>
      </c>
    </row>
    <row r="19" spans="1:16" x14ac:dyDescent="0.25">
      <c r="A19" s="5" t="s">
        <v>12</v>
      </c>
      <c r="B19" s="6" t="s">
        <v>25</v>
      </c>
      <c r="C19" s="6" t="s">
        <v>0</v>
      </c>
      <c r="D19" s="6" t="s">
        <v>26</v>
      </c>
      <c r="E19" s="239" t="s">
        <v>382</v>
      </c>
      <c r="F19" s="240"/>
      <c r="G19" s="240"/>
      <c r="H19" s="240"/>
      <c r="I19" s="240"/>
      <c r="J19" s="240"/>
      <c r="K19" s="240"/>
      <c r="L19" s="240"/>
      <c r="M19" s="240"/>
      <c r="N19" s="241"/>
      <c r="O19" s="245" t="s">
        <v>49</v>
      </c>
      <c r="P19" s="246" t="s">
        <v>201</v>
      </c>
    </row>
    <row r="20" spans="1:16" x14ac:dyDescent="0.25">
      <c r="A20" s="237"/>
      <c r="B20" s="100" t="s">
        <v>375</v>
      </c>
      <c r="C20" s="102"/>
      <c r="D20" s="102" t="s">
        <v>1</v>
      </c>
      <c r="E20" s="242"/>
      <c r="F20" s="243"/>
      <c r="G20" s="243"/>
      <c r="H20" s="243"/>
      <c r="I20" s="243"/>
      <c r="J20" s="243"/>
      <c r="K20" s="243"/>
      <c r="L20" s="243"/>
      <c r="M20" s="243"/>
      <c r="N20" s="244"/>
      <c r="O20" s="245"/>
      <c r="P20" s="246"/>
    </row>
    <row r="21" spans="1:16" x14ac:dyDescent="0.25">
      <c r="A21" s="238"/>
      <c r="B21" s="247"/>
      <c r="C21" s="248"/>
      <c r="D21" s="249"/>
      <c r="E21" s="7" t="s">
        <v>27</v>
      </c>
      <c r="F21" s="6" t="s">
        <v>28</v>
      </c>
      <c r="G21" s="6" t="s">
        <v>40</v>
      </c>
      <c r="H21" s="6" t="s">
        <v>38</v>
      </c>
      <c r="I21" s="6" t="s">
        <v>47</v>
      </c>
      <c r="J21" s="6" t="s">
        <v>41</v>
      </c>
      <c r="K21" s="6" t="s">
        <v>39</v>
      </c>
      <c r="L21" s="6" t="s">
        <v>46</v>
      </c>
      <c r="M21" s="6" t="s">
        <v>43</v>
      </c>
      <c r="N21" s="6" t="s">
        <v>44</v>
      </c>
      <c r="O21" s="6" t="s">
        <v>45</v>
      </c>
      <c r="P21" s="8" t="s">
        <v>37</v>
      </c>
    </row>
    <row r="22" spans="1:16" x14ac:dyDescent="0.25">
      <c r="A22" s="238"/>
      <c r="B22" s="12" t="s">
        <v>375</v>
      </c>
      <c r="C22" s="9"/>
      <c r="D22" s="12" t="s">
        <v>30</v>
      </c>
      <c r="E22" s="13" t="s">
        <v>377</v>
      </c>
      <c r="F22" s="12" t="s">
        <v>201</v>
      </c>
      <c r="G22" s="104">
        <v>4.0999999999999996</v>
      </c>
      <c r="H22" s="21">
        <f>100/150</f>
        <v>0.66666666666666663</v>
      </c>
      <c r="I22" s="21">
        <f t="shared" ref="I22" si="4">G22*H22</f>
        <v>2.7333333333333329</v>
      </c>
      <c r="J22" s="15"/>
      <c r="K22" s="14"/>
      <c r="L22" s="14"/>
      <c r="M22" s="15"/>
      <c r="N22" s="14"/>
      <c r="O22" s="14"/>
      <c r="P22" s="16">
        <f t="shared" ref="P22:P29" si="5">I22+L22+O22</f>
        <v>2.7333333333333329</v>
      </c>
    </row>
    <row r="23" spans="1:16" x14ac:dyDescent="0.25">
      <c r="A23" s="238"/>
      <c r="B23" s="12" t="s">
        <v>375</v>
      </c>
      <c r="C23" s="9"/>
      <c r="D23" s="12" t="s">
        <v>30</v>
      </c>
      <c r="E23" s="13" t="s">
        <v>380</v>
      </c>
      <c r="F23" s="12" t="s">
        <v>193</v>
      </c>
      <c r="G23" s="104">
        <f>1/2.5</f>
        <v>0.4</v>
      </c>
      <c r="H23" s="21">
        <v>2</v>
      </c>
      <c r="I23" s="21">
        <f t="shared" ref="I23:I25" si="6">G23*H23</f>
        <v>0.8</v>
      </c>
      <c r="J23" s="15"/>
      <c r="K23" s="14"/>
      <c r="L23" s="14"/>
      <c r="M23" s="15"/>
      <c r="N23" s="14"/>
      <c r="O23" s="14"/>
      <c r="P23" s="16">
        <f t="shared" ref="P23:P25" si="7">I23+L23+O23</f>
        <v>0.8</v>
      </c>
    </row>
    <row r="24" spans="1:16" ht="25.5" x14ac:dyDescent="0.25">
      <c r="A24" s="238"/>
      <c r="B24" s="12" t="s">
        <v>375</v>
      </c>
      <c r="C24" s="9"/>
      <c r="D24" s="12" t="s">
        <v>30</v>
      </c>
      <c r="E24" s="13" t="s">
        <v>381</v>
      </c>
      <c r="F24" s="12" t="s">
        <v>193</v>
      </c>
      <c r="G24" s="104">
        <f>1/20</f>
        <v>0.05</v>
      </c>
      <c r="H24" s="21">
        <v>40</v>
      </c>
      <c r="I24" s="21">
        <f t="shared" si="6"/>
        <v>2</v>
      </c>
      <c r="J24" s="15"/>
      <c r="K24" s="14"/>
      <c r="L24" s="14"/>
      <c r="M24" s="15"/>
      <c r="N24" s="14"/>
      <c r="O24" s="14"/>
      <c r="P24" s="16">
        <f t="shared" si="7"/>
        <v>2</v>
      </c>
    </row>
    <row r="25" spans="1:16" x14ac:dyDescent="0.25">
      <c r="A25" s="238"/>
      <c r="B25" s="12" t="s">
        <v>375</v>
      </c>
      <c r="C25" s="9"/>
      <c r="D25" s="12" t="s">
        <v>30</v>
      </c>
      <c r="E25" s="13" t="s">
        <v>376</v>
      </c>
      <c r="F25" s="12" t="s">
        <v>193</v>
      </c>
      <c r="G25" s="104">
        <v>0.04</v>
      </c>
      <c r="H25" s="21">
        <v>5</v>
      </c>
      <c r="I25" s="21">
        <f t="shared" si="6"/>
        <v>0.2</v>
      </c>
      <c r="J25" s="15"/>
      <c r="K25" s="14"/>
      <c r="L25" s="14"/>
      <c r="M25" s="15"/>
      <c r="N25" s="14"/>
      <c r="O25" s="14"/>
      <c r="P25" s="16">
        <f t="shared" si="7"/>
        <v>0.2</v>
      </c>
    </row>
    <row r="26" spans="1:16" x14ac:dyDescent="0.25">
      <c r="A26" s="238"/>
      <c r="B26" s="12" t="s">
        <v>24</v>
      </c>
      <c r="C26" s="9">
        <v>88264</v>
      </c>
      <c r="D26" s="12" t="s">
        <v>50</v>
      </c>
      <c r="E26" s="13" t="s">
        <v>379</v>
      </c>
      <c r="F26" s="12" t="s">
        <v>32</v>
      </c>
      <c r="G26" s="15"/>
      <c r="H26" s="14"/>
      <c r="I26" s="14"/>
      <c r="J26" s="103">
        <v>0.2</v>
      </c>
      <c r="K26" s="22">
        <v>24.53</v>
      </c>
      <c r="L26" s="22">
        <f>J26*K26</f>
        <v>4.9060000000000006</v>
      </c>
      <c r="M26" s="15"/>
      <c r="N26" s="14"/>
      <c r="O26" s="14"/>
      <c r="P26" s="16">
        <f t="shared" si="5"/>
        <v>4.9060000000000006</v>
      </c>
    </row>
    <row r="27" spans="1:16" x14ac:dyDescent="0.25">
      <c r="A27" s="238"/>
      <c r="B27" s="12" t="s">
        <v>24</v>
      </c>
      <c r="C27" s="9">
        <v>88247</v>
      </c>
      <c r="D27" s="12" t="s">
        <v>50</v>
      </c>
      <c r="E27" s="13" t="s">
        <v>378</v>
      </c>
      <c r="F27" s="12" t="s">
        <v>32</v>
      </c>
      <c r="G27" s="15"/>
      <c r="H27" s="14"/>
      <c r="I27" s="14"/>
      <c r="J27" s="103">
        <v>0.2</v>
      </c>
      <c r="K27" s="22">
        <v>20.059999999999999</v>
      </c>
      <c r="L27" s="22">
        <f t="shared" ref="L27" si="8">J27*K27</f>
        <v>4.0119999999999996</v>
      </c>
      <c r="M27" s="15"/>
      <c r="N27" s="14"/>
      <c r="O27" s="14"/>
      <c r="P27" s="16">
        <f t="shared" si="5"/>
        <v>4.0119999999999996</v>
      </c>
    </row>
    <row r="28" spans="1:16" x14ac:dyDescent="0.25">
      <c r="A28" s="231" t="s">
        <v>35</v>
      </c>
      <c r="B28" s="232"/>
      <c r="C28" s="232"/>
      <c r="D28" s="232"/>
      <c r="E28" s="232"/>
      <c r="F28" s="232"/>
      <c r="G28" s="232"/>
      <c r="H28" s="232"/>
      <c r="I28" s="17">
        <f>SUM(I22:I27)</f>
        <v>5.7333333333333334</v>
      </c>
      <c r="J28" s="18"/>
      <c r="K28" s="18"/>
      <c r="L28" s="17">
        <f>SUM(L22:L27)</f>
        <v>8.9179999999999993</v>
      </c>
      <c r="M28" s="17"/>
      <c r="N28" s="17"/>
      <c r="O28" s="17">
        <f>SUM(O22:O27)</f>
        <v>0</v>
      </c>
      <c r="P28" s="16">
        <f t="shared" si="5"/>
        <v>14.651333333333334</v>
      </c>
    </row>
    <row r="29" spans="1:16" x14ac:dyDescent="0.25">
      <c r="A29" s="231" t="s">
        <v>42</v>
      </c>
      <c r="B29" s="232"/>
      <c r="C29" s="232"/>
      <c r="D29" s="232"/>
      <c r="E29" s="232"/>
      <c r="F29" s="232"/>
      <c r="G29" s="233"/>
      <c r="H29" s="40">
        <v>0</v>
      </c>
      <c r="I29" s="19">
        <f>I28*$H29</f>
        <v>0</v>
      </c>
      <c r="J29" s="18"/>
      <c r="K29" s="18"/>
      <c r="L29" s="19">
        <f>L28*$H29</f>
        <v>0</v>
      </c>
      <c r="M29" s="19"/>
      <c r="N29" s="19"/>
      <c r="O29" s="19">
        <f>O28*$H29</f>
        <v>0</v>
      </c>
      <c r="P29" s="16">
        <f t="shared" si="5"/>
        <v>0</v>
      </c>
    </row>
    <row r="30" spans="1:16" ht="15.75" thickBot="1" x14ac:dyDescent="0.3">
      <c r="A30" s="234" t="s">
        <v>51</v>
      </c>
      <c r="B30" s="235"/>
      <c r="C30" s="235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5"/>
      <c r="O30" s="236"/>
      <c r="P30" s="20">
        <f>P28+P29</f>
        <v>14.651333333333334</v>
      </c>
    </row>
    <row r="32" spans="1:16" x14ac:dyDescent="0.25">
      <c r="A32" s="5" t="s">
        <v>12</v>
      </c>
      <c r="B32" s="6" t="s">
        <v>25</v>
      </c>
      <c r="C32" s="6" t="s">
        <v>0</v>
      </c>
      <c r="D32" s="6" t="s">
        <v>26</v>
      </c>
      <c r="E32" s="239" t="s">
        <v>383</v>
      </c>
      <c r="F32" s="240"/>
      <c r="G32" s="240"/>
      <c r="H32" s="240"/>
      <c r="I32" s="240"/>
      <c r="J32" s="240"/>
      <c r="K32" s="240"/>
      <c r="L32" s="240"/>
      <c r="M32" s="240"/>
      <c r="N32" s="241"/>
      <c r="O32" s="245" t="s">
        <v>49</v>
      </c>
      <c r="P32" s="246" t="s">
        <v>193</v>
      </c>
    </row>
    <row r="33" spans="1:16" x14ac:dyDescent="0.25">
      <c r="A33" s="237"/>
      <c r="B33" s="100" t="s">
        <v>375</v>
      </c>
      <c r="C33" s="102"/>
      <c r="D33" s="102" t="s">
        <v>1</v>
      </c>
      <c r="E33" s="242"/>
      <c r="F33" s="243"/>
      <c r="G33" s="243"/>
      <c r="H33" s="243"/>
      <c r="I33" s="243"/>
      <c r="J33" s="243"/>
      <c r="K33" s="243"/>
      <c r="L33" s="243"/>
      <c r="M33" s="243"/>
      <c r="N33" s="244"/>
      <c r="O33" s="245"/>
      <c r="P33" s="246"/>
    </row>
    <row r="34" spans="1:16" x14ac:dyDescent="0.25">
      <c r="A34" s="238"/>
      <c r="B34" s="247"/>
      <c r="C34" s="248"/>
      <c r="D34" s="249"/>
      <c r="E34" s="7" t="s">
        <v>27</v>
      </c>
      <c r="F34" s="6" t="s">
        <v>28</v>
      </c>
      <c r="G34" s="6" t="s">
        <v>40</v>
      </c>
      <c r="H34" s="6" t="s">
        <v>38</v>
      </c>
      <c r="I34" s="6" t="s">
        <v>47</v>
      </c>
      <c r="J34" s="6" t="s">
        <v>41</v>
      </c>
      <c r="K34" s="6" t="s">
        <v>39</v>
      </c>
      <c r="L34" s="6" t="s">
        <v>46</v>
      </c>
      <c r="M34" s="6" t="s">
        <v>43</v>
      </c>
      <c r="N34" s="6" t="s">
        <v>44</v>
      </c>
      <c r="O34" s="6" t="s">
        <v>45</v>
      </c>
      <c r="P34" s="8" t="s">
        <v>37</v>
      </c>
    </row>
    <row r="35" spans="1:16" ht="38.25" x14ac:dyDescent="0.25">
      <c r="A35" s="238"/>
      <c r="B35" s="12" t="s">
        <v>375</v>
      </c>
      <c r="C35" s="9"/>
      <c r="D35" s="12" t="s">
        <v>30</v>
      </c>
      <c r="E35" s="13" t="s">
        <v>384</v>
      </c>
      <c r="F35" s="12" t="s">
        <v>193</v>
      </c>
      <c r="G35" s="104">
        <v>1</v>
      </c>
      <c r="H35" s="21">
        <v>700</v>
      </c>
      <c r="I35" s="21">
        <f t="shared" ref="I35:I38" si="9">G35*H35</f>
        <v>700</v>
      </c>
      <c r="J35" s="15"/>
      <c r="K35" s="14"/>
      <c r="L35" s="14"/>
      <c r="M35" s="15"/>
      <c r="N35" s="14"/>
      <c r="O35" s="14"/>
      <c r="P35" s="16">
        <f t="shared" ref="P35:P42" si="10">I35+L35+O35</f>
        <v>700</v>
      </c>
    </row>
    <row r="36" spans="1:16" x14ac:dyDescent="0.25">
      <c r="A36" s="238"/>
      <c r="B36" s="12" t="s">
        <v>375</v>
      </c>
      <c r="C36" s="9"/>
      <c r="D36" s="12" t="s">
        <v>30</v>
      </c>
      <c r="E36" s="13" t="s">
        <v>385</v>
      </c>
      <c r="F36" s="12" t="s">
        <v>193</v>
      </c>
      <c r="G36" s="104">
        <v>1</v>
      </c>
      <c r="H36" s="21">
        <v>60</v>
      </c>
      <c r="I36" s="21">
        <f t="shared" si="9"/>
        <v>60</v>
      </c>
      <c r="J36" s="15"/>
      <c r="K36" s="14"/>
      <c r="L36" s="14"/>
      <c r="M36" s="15"/>
      <c r="N36" s="14"/>
      <c r="O36" s="14"/>
      <c r="P36" s="16">
        <f t="shared" si="10"/>
        <v>60</v>
      </c>
    </row>
    <row r="37" spans="1:16" x14ac:dyDescent="0.25">
      <c r="A37" s="238"/>
      <c r="B37" s="12" t="s">
        <v>375</v>
      </c>
      <c r="C37" s="9"/>
      <c r="D37" s="12" t="s">
        <v>30</v>
      </c>
      <c r="E37" s="13" t="s">
        <v>386</v>
      </c>
      <c r="F37" s="12" t="s">
        <v>201</v>
      </c>
      <c r="G37" s="104">
        <v>100</v>
      </c>
      <c r="H37" s="21">
        <v>2.5</v>
      </c>
      <c r="I37" s="21">
        <f t="shared" si="9"/>
        <v>250</v>
      </c>
      <c r="J37" s="15"/>
      <c r="K37" s="14"/>
      <c r="L37" s="14"/>
      <c r="M37" s="15"/>
      <c r="N37" s="14"/>
      <c r="O37" s="14"/>
      <c r="P37" s="16">
        <f t="shared" si="10"/>
        <v>250</v>
      </c>
    </row>
    <row r="38" spans="1:16" x14ac:dyDescent="0.25">
      <c r="A38" s="238"/>
      <c r="B38" s="12" t="s">
        <v>375</v>
      </c>
      <c r="C38" s="9"/>
      <c r="D38" s="12" t="s">
        <v>30</v>
      </c>
      <c r="E38" s="13" t="s">
        <v>387</v>
      </c>
      <c r="F38" s="12" t="s">
        <v>193</v>
      </c>
      <c r="G38" s="104">
        <v>1</v>
      </c>
      <c r="H38" s="21">
        <v>160</v>
      </c>
      <c r="I38" s="21">
        <f t="shared" si="9"/>
        <v>160</v>
      </c>
      <c r="J38" s="15"/>
      <c r="K38" s="14"/>
      <c r="L38" s="14"/>
      <c r="M38" s="15"/>
      <c r="N38" s="14"/>
      <c r="O38" s="14"/>
      <c r="P38" s="16">
        <f t="shared" si="10"/>
        <v>160</v>
      </c>
    </row>
    <row r="39" spans="1:16" x14ac:dyDescent="0.25">
      <c r="A39" s="238"/>
      <c r="B39" s="12" t="s">
        <v>24</v>
      </c>
      <c r="C39" s="9">
        <v>88264</v>
      </c>
      <c r="D39" s="12" t="s">
        <v>50</v>
      </c>
      <c r="E39" s="13" t="s">
        <v>379</v>
      </c>
      <c r="F39" s="12" t="s">
        <v>32</v>
      </c>
      <c r="G39" s="15"/>
      <c r="H39" s="14"/>
      <c r="I39" s="14"/>
      <c r="J39" s="103">
        <v>4</v>
      </c>
      <c r="K39" s="22">
        <v>24.53</v>
      </c>
      <c r="L39" s="22">
        <f>J39*K39</f>
        <v>98.12</v>
      </c>
      <c r="M39" s="15"/>
      <c r="N39" s="14"/>
      <c r="O39" s="14"/>
      <c r="P39" s="16">
        <f t="shared" si="10"/>
        <v>98.12</v>
      </c>
    </row>
    <row r="40" spans="1:16" x14ac:dyDescent="0.25">
      <c r="A40" s="238"/>
      <c r="B40" s="12" t="s">
        <v>24</v>
      </c>
      <c r="C40" s="9">
        <v>88247</v>
      </c>
      <c r="D40" s="12" t="s">
        <v>50</v>
      </c>
      <c r="E40" s="13" t="s">
        <v>378</v>
      </c>
      <c r="F40" s="12" t="s">
        <v>32</v>
      </c>
      <c r="G40" s="15"/>
      <c r="H40" s="14"/>
      <c r="I40" s="14"/>
      <c r="J40" s="103">
        <v>4</v>
      </c>
      <c r="K40" s="22">
        <v>20.059999999999999</v>
      </c>
      <c r="L40" s="22">
        <f t="shared" ref="L40" si="11">J40*K40</f>
        <v>80.239999999999995</v>
      </c>
      <c r="M40" s="15"/>
      <c r="N40" s="14"/>
      <c r="O40" s="14"/>
      <c r="P40" s="16">
        <f t="shared" si="10"/>
        <v>80.239999999999995</v>
      </c>
    </row>
    <row r="41" spans="1:16" x14ac:dyDescent="0.25">
      <c r="A41" s="231" t="s">
        <v>35</v>
      </c>
      <c r="B41" s="232"/>
      <c r="C41" s="232"/>
      <c r="D41" s="232"/>
      <c r="E41" s="232"/>
      <c r="F41" s="232"/>
      <c r="G41" s="232"/>
      <c r="H41" s="232"/>
      <c r="I41" s="17">
        <f>SUM(I35:I40)</f>
        <v>1170</v>
      </c>
      <c r="J41" s="18"/>
      <c r="K41" s="18"/>
      <c r="L41" s="17">
        <f>SUM(L35:L40)</f>
        <v>178.36</v>
      </c>
      <c r="M41" s="17"/>
      <c r="N41" s="17"/>
      <c r="O41" s="17">
        <f>SUM(O35:O40)</f>
        <v>0</v>
      </c>
      <c r="P41" s="16">
        <f t="shared" si="10"/>
        <v>1348.3600000000001</v>
      </c>
    </row>
    <row r="42" spans="1:16" x14ac:dyDescent="0.25">
      <c r="A42" s="231" t="s">
        <v>42</v>
      </c>
      <c r="B42" s="232"/>
      <c r="C42" s="232"/>
      <c r="D42" s="232"/>
      <c r="E42" s="232"/>
      <c r="F42" s="232"/>
      <c r="G42" s="233"/>
      <c r="H42" s="40">
        <v>0</v>
      </c>
      <c r="I42" s="19">
        <f>I41*$H42</f>
        <v>0</v>
      </c>
      <c r="J42" s="18"/>
      <c r="K42" s="18"/>
      <c r="L42" s="19">
        <f>L41*$H42</f>
        <v>0</v>
      </c>
      <c r="M42" s="19"/>
      <c r="N42" s="19"/>
      <c r="O42" s="19">
        <f>O41*$H42</f>
        <v>0</v>
      </c>
      <c r="P42" s="16">
        <f t="shared" si="10"/>
        <v>0</v>
      </c>
    </row>
    <row r="43" spans="1:16" ht="15.75" thickBot="1" x14ac:dyDescent="0.3">
      <c r="A43" s="234" t="s">
        <v>51</v>
      </c>
      <c r="B43" s="235"/>
      <c r="C43" s="235"/>
      <c r="D43" s="235"/>
      <c r="E43" s="235"/>
      <c r="F43" s="235"/>
      <c r="G43" s="235"/>
      <c r="H43" s="235"/>
      <c r="I43" s="235"/>
      <c r="J43" s="235"/>
      <c r="K43" s="235"/>
      <c r="L43" s="235"/>
      <c r="M43" s="235"/>
      <c r="N43" s="235"/>
      <c r="O43" s="236"/>
      <c r="P43" s="20">
        <f>P41+P42</f>
        <v>1348.3600000000001</v>
      </c>
    </row>
  </sheetData>
  <mergeCells count="25">
    <mergeCell ref="A1:P1"/>
    <mergeCell ref="E2:N3"/>
    <mergeCell ref="O2:O3"/>
    <mergeCell ref="P2:P3"/>
    <mergeCell ref="B4:D4"/>
    <mergeCell ref="P32:P33"/>
    <mergeCell ref="A33:A40"/>
    <mergeCell ref="B34:D34"/>
    <mergeCell ref="P19:P20"/>
    <mergeCell ref="A20:A27"/>
    <mergeCell ref="B21:D21"/>
    <mergeCell ref="A28:H28"/>
    <mergeCell ref="A29:G29"/>
    <mergeCell ref="A30:O30"/>
    <mergeCell ref="E19:N20"/>
    <mergeCell ref="O19:O20"/>
    <mergeCell ref="A41:H41"/>
    <mergeCell ref="A42:G42"/>
    <mergeCell ref="A43:O43"/>
    <mergeCell ref="A3:A4"/>
    <mergeCell ref="A15:H15"/>
    <mergeCell ref="A16:G16"/>
    <mergeCell ref="A17:O17"/>
    <mergeCell ref="E32:N33"/>
    <mergeCell ref="O32:O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"/>
  <sheetViews>
    <sheetView workbookViewId="0">
      <selection activeCell="A5" sqref="A5"/>
    </sheetView>
  </sheetViews>
  <sheetFormatPr defaultColWidth="8.7109375" defaultRowHeight="12.75" x14ac:dyDescent="0.25"/>
  <cols>
    <col min="1" max="2" width="8.7109375" style="96"/>
    <col min="3" max="3" width="57.140625" style="27" bestFit="1" customWidth="1"/>
    <col min="4" max="4" width="10.5703125" style="27" bestFit="1" customWidth="1"/>
    <col min="5" max="16384" width="8.7109375" style="27"/>
  </cols>
  <sheetData>
    <row r="2" spans="1:5" x14ac:dyDescent="0.25">
      <c r="A2" s="97" t="s">
        <v>26</v>
      </c>
      <c r="B2" s="97" t="s">
        <v>0</v>
      </c>
      <c r="C2" s="97" t="s">
        <v>165</v>
      </c>
      <c r="D2" s="98" t="s">
        <v>2</v>
      </c>
      <c r="E2" s="99" t="s">
        <v>29</v>
      </c>
    </row>
    <row r="3" spans="1:5" x14ac:dyDescent="0.25">
      <c r="A3" s="96" t="s">
        <v>50</v>
      </c>
      <c r="B3" s="96">
        <v>88309</v>
      </c>
      <c r="C3" s="94" t="s">
        <v>31</v>
      </c>
      <c r="D3" s="95" t="s">
        <v>32</v>
      </c>
      <c r="E3" s="96">
        <v>19.27</v>
      </c>
    </row>
    <row r="4" spans="1:5" x14ac:dyDescent="0.25">
      <c r="A4" s="96" t="s">
        <v>50</v>
      </c>
      <c r="B4" s="96">
        <v>88316</v>
      </c>
      <c r="C4" s="94" t="s">
        <v>34</v>
      </c>
      <c r="D4" s="95" t="s">
        <v>32</v>
      </c>
      <c r="E4" s="96">
        <v>14.94</v>
      </c>
    </row>
    <row r="5" spans="1:5" x14ac:dyDescent="0.25">
      <c r="C5" s="94"/>
      <c r="D5" s="95"/>
      <c r="E5" s="96" t="str">
        <f>IF(D5&lt;&gt;"",VLOOKUP(C5,[1]BD_Insumos!$C:$D,2,FALSE),"")</f>
        <v/>
      </c>
    </row>
    <row r="6" spans="1:5" x14ac:dyDescent="0.25">
      <c r="C6" s="94"/>
      <c r="D6" s="95"/>
      <c r="E6" s="96" t="str">
        <f>IF(D6&lt;&gt;"",VLOOKUP(C6,[1]BD_Insumos!$C:$D,2,FALSE),"")</f>
        <v/>
      </c>
    </row>
    <row r="7" spans="1:5" x14ac:dyDescent="0.25">
      <c r="C7" s="94"/>
      <c r="D7" s="95"/>
      <c r="E7" s="96" t="str">
        <f>IF(D7&lt;&gt;"",VLOOKUP(C7,[1]BD_Insumos!$C:$D,2,FALSE),"")</f>
        <v/>
      </c>
    </row>
  </sheetData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37"/>
  <sheetViews>
    <sheetView topLeftCell="A15" zoomScaleNormal="100" workbookViewId="0">
      <selection activeCell="A32" sqref="A32:P45"/>
    </sheetView>
  </sheetViews>
  <sheetFormatPr defaultColWidth="8.7109375" defaultRowHeight="12.75" x14ac:dyDescent="0.2"/>
  <cols>
    <col min="1" max="1" width="6.42578125" style="1" customWidth="1"/>
    <col min="2" max="2" width="8.140625" style="1" bestFit="1" customWidth="1"/>
    <col min="3" max="3" width="12.85546875" style="1" bestFit="1" customWidth="1"/>
    <col min="4" max="4" width="8.85546875" style="1" bestFit="1" customWidth="1"/>
    <col min="5" max="5" width="56.85546875" style="1" customWidth="1"/>
    <col min="6" max="6" width="7.28515625" style="1" customWidth="1"/>
    <col min="7" max="7" width="9.42578125" style="1" bestFit="1" customWidth="1"/>
    <col min="8" max="8" width="11.140625" style="1" bestFit="1" customWidth="1"/>
    <col min="9" max="9" width="13.85546875" style="1" bestFit="1" customWidth="1"/>
    <col min="10" max="10" width="9.7109375" style="1" bestFit="1" customWidth="1"/>
    <col min="11" max="11" width="11.42578125" style="1" bestFit="1" customWidth="1"/>
    <col min="12" max="12" width="17" style="1" bestFit="1" customWidth="1"/>
    <col min="13" max="13" width="11" style="1" bestFit="1" customWidth="1"/>
    <col min="14" max="14" width="12.85546875" style="1" bestFit="1" customWidth="1"/>
    <col min="15" max="15" width="14.7109375" style="1" bestFit="1" customWidth="1"/>
    <col min="16" max="16" width="17" style="1" bestFit="1" customWidth="1"/>
    <col min="17" max="16384" width="8.7109375" style="1"/>
  </cols>
  <sheetData>
    <row r="2" spans="1:16" ht="13.5" thickBot="1" x14ac:dyDescent="0.25"/>
    <row r="3" spans="1:16" x14ac:dyDescent="0.2">
      <c r="A3" s="215" t="s">
        <v>48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7"/>
    </row>
    <row r="4" spans="1:16" x14ac:dyDescent="0.2">
      <c r="A4" s="5" t="s">
        <v>12</v>
      </c>
      <c r="B4" s="6" t="s">
        <v>25</v>
      </c>
      <c r="C4" s="6" t="s">
        <v>0</v>
      </c>
      <c r="D4" s="6" t="s">
        <v>26</v>
      </c>
      <c r="E4" s="239" t="s">
        <v>164</v>
      </c>
      <c r="F4" s="240"/>
      <c r="G4" s="240"/>
      <c r="H4" s="240"/>
      <c r="I4" s="240"/>
      <c r="J4" s="240"/>
      <c r="K4" s="240"/>
      <c r="L4" s="240"/>
      <c r="M4" s="240"/>
      <c r="N4" s="241"/>
      <c r="O4" s="245" t="s">
        <v>49</v>
      </c>
      <c r="P4" s="246" t="s">
        <v>4</v>
      </c>
    </row>
    <row r="5" spans="1:16" x14ac:dyDescent="0.2">
      <c r="A5" s="251" t="s">
        <v>172</v>
      </c>
      <c r="B5" s="100" t="s">
        <v>24</v>
      </c>
      <c r="C5" s="102">
        <v>97622</v>
      </c>
      <c r="D5" s="101" t="s">
        <v>1</v>
      </c>
      <c r="E5" s="242"/>
      <c r="F5" s="243"/>
      <c r="G5" s="243"/>
      <c r="H5" s="243"/>
      <c r="I5" s="243"/>
      <c r="J5" s="243"/>
      <c r="K5" s="243"/>
      <c r="L5" s="243"/>
      <c r="M5" s="243"/>
      <c r="N5" s="244"/>
      <c r="O5" s="245"/>
      <c r="P5" s="246"/>
    </row>
    <row r="6" spans="1:16" x14ac:dyDescent="0.2">
      <c r="A6" s="251"/>
      <c r="B6" s="247"/>
      <c r="C6" s="248"/>
      <c r="D6" s="249"/>
      <c r="E6" s="7" t="s">
        <v>27</v>
      </c>
      <c r="F6" s="6" t="s">
        <v>28</v>
      </c>
      <c r="G6" s="6" t="s">
        <v>40</v>
      </c>
      <c r="H6" s="6" t="s">
        <v>38</v>
      </c>
      <c r="I6" s="6" t="s">
        <v>47</v>
      </c>
      <c r="J6" s="6" t="s">
        <v>41</v>
      </c>
      <c r="K6" s="6" t="s">
        <v>39</v>
      </c>
      <c r="L6" s="6" t="s">
        <v>46</v>
      </c>
      <c r="M6" s="6" t="s">
        <v>43</v>
      </c>
      <c r="N6" s="6" t="s">
        <v>44</v>
      </c>
      <c r="O6" s="6" t="s">
        <v>45</v>
      </c>
      <c r="P6" s="8" t="s">
        <v>37</v>
      </c>
    </row>
    <row r="7" spans="1:16" x14ac:dyDescent="0.2">
      <c r="A7" s="251"/>
      <c r="B7" s="12" t="s">
        <v>24</v>
      </c>
      <c r="C7" s="9">
        <v>88309</v>
      </c>
      <c r="D7" s="12" t="s">
        <v>50</v>
      </c>
      <c r="E7" s="13" t="s">
        <v>31</v>
      </c>
      <c r="F7" s="12" t="s">
        <v>32</v>
      </c>
      <c r="G7" s="15"/>
      <c r="H7" s="14"/>
      <c r="I7" s="14"/>
      <c r="J7" s="103">
        <v>0.22500000000000001</v>
      </c>
      <c r="K7" s="22">
        <v>19.27</v>
      </c>
      <c r="L7" s="22">
        <f>J7*K7</f>
        <v>4.33575</v>
      </c>
      <c r="M7" s="15"/>
      <c r="N7" s="14"/>
      <c r="O7" s="14"/>
      <c r="P7" s="16">
        <f t="shared" ref="P7:P10" si="0">I7+L7+O7</f>
        <v>4.33575</v>
      </c>
    </row>
    <row r="8" spans="1:16" x14ac:dyDescent="0.2">
      <c r="A8" s="251"/>
      <c r="B8" s="12" t="s">
        <v>24</v>
      </c>
      <c r="C8" s="9">
        <v>88316</v>
      </c>
      <c r="D8" s="12" t="s">
        <v>50</v>
      </c>
      <c r="E8" s="13" t="s">
        <v>34</v>
      </c>
      <c r="F8" s="12" t="s">
        <v>32</v>
      </c>
      <c r="G8" s="15"/>
      <c r="H8" s="14"/>
      <c r="I8" s="14"/>
      <c r="J8" s="103">
        <v>2.3248000000000002</v>
      </c>
      <c r="K8" s="22">
        <v>14.94</v>
      </c>
      <c r="L8" s="22">
        <f t="shared" ref="L8" si="1">J8*K8</f>
        <v>34.732512</v>
      </c>
      <c r="M8" s="15"/>
      <c r="N8" s="14"/>
      <c r="O8" s="14"/>
      <c r="P8" s="16">
        <f t="shared" si="0"/>
        <v>34.732512</v>
      </c>
    </row>
    <row r="9" spans="1:16" x14ac:dyDescent="0.2">
      <c r="A9" s="231" t="s">
        <v>35</v>
      </c>
      <c r="B9" s="232"/>
      <c r="C9" s="232"/>
      <c r="D9" s="232"/>
      <c r="E9" s="232"/>
      <c r="F9" s="232"/>
      <c r="G9" s="232"/>
      <c r="H9" s="232"/>
      <c r="I9" s="17">
        <f>SUM(I7:I8)</f>
        <v>0</v>
      </c>
      <c r="J9" s="18"/>
      <c r="K9" s="18"/>
      <c r="L9" s="17">
        <f>SUM(L7:L8)</f>
        <v>39.068261999999997</v>
      </c>
      <c r="M9" s="17"/>
      <c r="N9" s="17"/>
      <c r="O9" s="17">
        <f>SUM(O7:O8)</f>
        <v>0</v>
      </c>
      <c r="P9" s="16">
        <f t="shared" si="0"/>
        <v>39.068261999999997</v>
      </c>
    </row>
    <row r="10" spans="1:16" x14ac:dyDescent="0.2">
      <c r="A10" s="231" t="s">
        <v>42</v>
      </c>
      <c r="B10" s="232"/>
      <c r="C10" s="232"/>
      <c r="D10" s="232"/>
      <c r="E10" s="232"/>
      <c r="F10" s="232"/>
      <c r="G10" s="233"/>
      <c r="H10" s="40">
        <f>BDI!$C$22</f>
        <v>0.25009701567424636</v>
      </c>
      <c r="I10" s="19">
        <f>I9*$H10</f>
        <v>0</v>
      </c>
      <c r="J10" s="18"/>
      <c r="K10" s="18"/>
      <c r="L10" s="19">
        <f>L9*$H10</f>
        <v>9.7708557337795625</v>
      </c>
      <c r="M10" s="19"/>
      <c r="N10" s="19"/>
      <c r="O10" s="19">
        <f>O9*$H10</f>
        <v>0</v>
      </c>
      <c r="P10" s="16">
        <f t="shared" si="0"/>
        <v>9.7708557337795625</v>
      </c>
    </row>
    <row r="11" spans="1:16" ht="13.5" thickBot="1" x14ac:dyDescent="0.25">
      <c r="A11" s="234" t="s">
        <v>51</v>
      </c>
      <c r="B11" s="235"/>
      <c r="C11" s="235"/>
      <c r="D11" s="235"/>
      <c r="E11" s="235"/>
      <c r="F11" s="235"/>
      <c r="G11" s="235"/>
      <c r="H11" s="235"/>
      <c r="I11" s="235"/>
      <c r="J11" s="235"/>
      <c r="K11" s="235"/>
      <c r="L11" s="235"/>
      <c r="M11" s="235"/>
      <c r="N11" s="235"/>
      <c r="O11" s="236"/>
      <c r="P11" s="20">
        <f>P9+P10</f>
        <v>48.83911773377956</v>
      </c>
    </row>
    <row r="12" spans="1:16" ht="13.5" thickBot="1" x14ac:dyDescent="0.25"/>
    <row r="13" spans="1:16" x14ac:dyDescent="0.2">
      <c r="A13" s="215" t="s">
        <v>48</v>
      </c>
      <c r="B13" s="216"/>
      <c r="C13" s="216"/>
      <c r="D13" s="216"/>
      <c r="E13" s="216"/>
      <c r="F13" s="216"/>
      <c r="G13" s="216"/>
      <c r="H13" s="216"/>
      <c r="I13" s="216"/>
      <c r="J13" s="216"/>
      <c r="K13" s="216"/>
      <c r="L13" s="216"/>
      <c r="M13" s="216"/>
      <c r="N13" s="216"/>
      <c r="O13" s="216"/>
      <c r="P13" s="217"/>
    </row>
    <row r="14" spans="1:16" x14ac:dyDescent="0.2">
      <c r="A14" s="5" t="s">
        <v>12</v>
      </c>
      <c r="B14" s="6" t="s">
        <v>25</v>
      </c>
      <c r="C14" s="6" t="s">
        <v>0</v>
      </c>
      <c r="D14" s="6" t="s">
        <v>26</v>
      </c>
      <c r="E14" s="239" t="s">
        <v>180</v>
      </c>
      <c r="F14" s="240"/>
      <c r="G14" s="240"/>
      <c r="H14" s="240"/>
      <c r="I14" s="240"/>
      <c r="J14" s="240"/>
      <c r="K14" s="240"/>
      <c r="L14" s="240"/>
      <c r="M14" s="240"/>
      <c r="N14" s="241"/>
      <c r="O14" s="245" t="s">
        <v>49</v>
      </c>
      <c r="P14" s="246" t="s">
        <v>181</v>
      </c>
    </row>
    <row r="15" spans="1:16" x14ac:dyDescent="0.2">
      <c r="A15" s="251" t="s">
        <v>163</v>
      </c>
      <c r="B15" s="100" t="s">
        <v>24</v>
      </c>
      <c r="C15" s="102">
        <v>100205</v>
      </c>
      <c r="D15" s="101" t="s">
        <v>1</v>
      </c>
      <c r="E15" s="242"/>
      <c r="F15" s="243"/>
      <c r="G15" s="243"/>
      <c r="H15" s="243"/>
      <c r="I15" s="243"/>
      <c r="J15" s="243"/>
      <c r="K15" s="243"/>
      <c r="L15" s="243"/>
      <c r="M15" s="243"/>
      <c r="N15" s="244"/>
      <c r="O15" s="245"/>
      <c r="P15" s="246"/>
    </row>
    <row r="16" spans="1:16" x14ac:dyDescent="0.2">
      <c r="A16" s="251"/>
      <c r="B16" s="247"/>
      <c r="C16" s="248"/>
      <c r="D16" s="249"/>
      <c r="E16" s="7" t="s">
        <v>27</v>
      </c>
      <c r="F16" s="6" t="s">
        <v>28</v>
      </c>
      <c r="G16" s="6" t="s">
        <v>40</v>
      </c>
      <c r="H16" s="6" t="s">
        <v>38</v>
      </c>
      <c r="I16" s="6" t="s">
        <v>47</v>
      </c>
      <c r="J16" s="6" t="s">
        <v>41</v>
      </c>
      <c r="K16" s="6" t="s">
        <v>39</v>
      </c>
      <c r="L16" s="6" t="s">
        <v>46</v>
      </c>
      <c r="M16" s="6" t="s">
        <v>43</v>
      </c>
      <c r="N16" s="6" t="s">
        <v>44</v>
      </c>
      <c r="O16" s="6" t="s">
        <v>45</v>
      </c>
      <c r="P16" s="8" t="s">
        <v>37</v>
      </c>
    </row>
    <row r="17" spans="1:16" x14ac:dyDescent="0.2">
      <c r="A17" s="251"/>
      <c r="B17" s="12" t="s">
        <v>24</v>
      </c>
      <c r="C17" s="9">
        <v>88316</v>
      </c>
      <c r="D17" s="12" t="s">
        <v>50</v>
      </c>
      <c r="E17" s="13" t="s">
        <v>34</v>
      </c>
      <c r="F17" s="12" t="s">
        <v>32</v>
      </c>
      <c r="G17" s="15"/>
      <c r="H17" s="14"/>
      <c r="I17" s="14"/>
      <c r="J17" s="103">
        <v>68.3065</v>
      </c>
      <c r="K17" s="22">
        <v>14.94</v>
      </c>
      <c r="L17" s="22">
        <f t="shared" ref="L17" si="2">J17*K17</f>
        <v>1020.49911</v>
      </c>
      <c r="M17" s="15"/>
      <c r="N17" s="14"/>
      <c r="O17" s="14"/>
      <c r="P17" s="16">
        <f t="shared" ref="P17:P19" si="3">I17+L17+O17</f>
        <v>1020.49911</v>
      </c>
    </row>
    <row r="18" spans="1:16" x14ac:dyDescent="0.2">
      <c r="A18" s="231" t="s">
        <v>35</v>
      </c>
      <c r="B18" s="232"/>
      <c r="C18" s="232"/>
      <c r="D18" s="232"/>
      <c r="E18" s="232"/>
      <c r="F18" s="232"/>
      <c r="G18" s="232"/>
      <c r="H18" s="232"/>
      <c r="I18" s="17">
        <f>SUM(I17:I17)</f>
        <v>0</v>
      </c>
      <c r="J18" s="18"/>
      <c r="K18" s="18"/>
      <c r="L18" s="17">
        <f>SUM(L17:L17)</f>
        <v>1020.49911</v>
      </c>
      <c r="M18" s="17"/>
      <c r="N18" s="17"/>
      <c r="O18" s="17">
        <f>SUM(O17:O17)</f>
        <v>0</v>
      </c>
      <c r="P18" s="16">
        <f t="shared" si="3"/>
        <v>1020.49911</v>
      </c>
    </row>
    <row r="19" spans="1:16" x14ac:dyDescent="0.2">
      <c r="A19" s="231" t="s">
        <v>42</v>
      </c>
      <c r="B19" s="232"/>
      <c r="C19" s="232"/>
      <c r="D19" s="232"/>
      <c r="E19" s="232"/>
      <c r="F19" s="232"/>
      <c r="G19" s="233"/>
      <c r="H19" s="40">
        <f>BDI!$C$22</f>
        <v>0.25009701567424636</v>
      </c>
      <c r="I19" s="19">
        <f>I18*$H19</f>
        <v>0</v>
      </c>
      <c r="J19" s="18"/>
      <c r="K19" s="18"/>
      <c r="L19" s="19">
        <f>L18*$H19</f>
        <v>255.22378190922444</v>
      </c>
      <c r="M19" s="19"/>
      <c r="N19" s="19"/>
      <c r="O19" s="19">
        <f>O18*$H19</f>
        <v>0</v>
      </c>
      <c r="P19" s="16">
        <f t="shared" si="3"/>
        <v>255.22378190922444</v>
      </c>
    </row>
    <row r="20" spans="1:16" ht="13.5" thickBot="1" x14ac:dyDescent="0.25">
      <c r="A20" s="234" t="s">
        <v>51</v>
      </c>
      <c r="B20" s="235"/>
      <c r="C20" s="235"/>
      <c r="D20" s="235"/>
      <c r="E20" s="235"/>
      <c r="F20" s="235"/>
      <c r="G20" s="235"/>
      <c r="H20" s="235"/>
      <c r="I20" s="235"/>
      <c r="J20" s="235"/>
      <c r="K20" s="235"/>
      <c r="L20" s="235"/>
      <c r="M20" s="235"/>
      <c r="N20" s="235"/>
      <c r="O20" s="236"/>
      <c r="P20" s="20">
        <f>P18+P19</f>
        <v>1275.7228919092245</v>
      </c>
    </row>
    <row r="21" spans="1:16" ht="13.5" thickBot="1" x14ac:dyDescent="0.25"/>
    <row r="22" spans="1:16" x14ac:dyDescent="0.2">
      <c r="A22" s="215" t="s">
        <v>48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  <c r="L22" s="216"/>
      <c r="M22" s="216"/>
      <c r="N22" s="216"/>
      <c r="O22" s="216"/>
      <c r="P22" s="217"/>
    </row>
    <row r="23" spans="1:16" ht="12.75" customHeight="1" x14ac:dyDescent="0.2">
      <c r="A23" s="5" t="s">
        <v>12</v>
      </c>
      <c r="B23" s="6" t="s">
        <v>25</v>
      </c>
      <c r="C23" s="6" t="s">
        <v>0</v>
      </c>
      <c r="D23" s="6" t="s">
        <v>26</v>
      </c>
      <c r="E23" s="239" t="s">
        <v>183</v>
      </c>
      <c r="F23" s="240"/>
      <c r="G23" s="240"/>
      <c r="H23" s="240"/>
      <c r="I23" s="240"/>
      <c r="J23" s="240"/>
      <c r="K23" s="240"/>
      <c r="L23" s="240"/>
      <c r="M23" s="240"/>
      <c r="N23" s="241"/>
      <c r="O23" s="245" t="s">
        <v>49</v>
      </c>
      <c r="P23" s="246" t="s">
        <v>181</v>
      </c>
    </row>
    <row r="24" spans="1:16" x14ac:dyDescent="0.2">
      <c r="A24" s="251" t="s">
        <v>182</v>
      </c>
      <c r="B24" s="100" t="s">
        <v>24</v>
      </c>
      <c r="C24" s="102">
        <v>97914</v>
      </c>
      <c r="D24" s="100" t="s">
        <v>1</v>
      </c>
      <c r="E24" s="242"/>
      <c r="F24" s="243"/>
      <c r="G24" s="243"/>
      <c r="H24" s="243"/>
      <c r="I24" s="243"/>
      <c r="J24" s="243"/>
      <c r="K24" s="243"/>
      <c r="L24" s="243"/>
      <c r="M24" s="243"/>
      <c r="N24" s="244"/>
      <c r="O24" s="245"/>
      <c r="P24" s="246"/>
    </row>
    <row r="25" spans="1:16" x14ac:dyDescent="0.2">
      <c r="A25" s="251"/>
      <c r="B25" s="247"/>
      <c r="C25" s="248"/>
      <c r="D25" s="249"/>
      <c r="E25" s="7" t="s">
        <v>27</v>
      </c>
      <c r="F25" s="6" t="s">
        <v>28</v>
      </c>
      <c r="G25" s="6" t="s">
        <v>40</v>
      </c>
      <c r="H25" s="6" t="s">
        <v>38</v>
      </c>
      <c r="I25" s="6" t="s">
        <v>47</v>
      </c>
      <c r="J25" s="6" t="s">
        <v>41</v>
      </c>
      <c r="K25" s="6" t="s">
        <v>39</v>
      </c>
      <c r="L25" s="6" t="s">
        <v>46</v>
      </c>
      <c r="M25" s="6" t="s">
        <v>43</v>
      </c>
      <c r="N25" s="6" t="s">
        <v>44</v>
      </c>
      <c r="O25" s="6" t="s">
        <v>45</v>
      </c>
      <c r="P25" s="8" t="s">
        <v>37</v>
      </c>
    </row>
    <row r="26" spans="1:16" ht="38.25" x14ac:dyDescent="0.2">
      <c r="A26" s="251"/>
      <c r="B26" s="12" t="s">
        <v>24</v>
      </c>
      <c r="C26" s="9">
        <v>97914</v>
      </c>
      <c r="D26" s="12" t="s">
        <v>1</v>
      </c>
      <c r="E26" s="13" t="s">
        <v>183</v>
      </c>
      <c r="F26" s="12" t="s">
        <v>181</v>
      </c>
      <c r="G26" s="15"/>
      <c r="H26" s="14"/>
      <c r="I26" s="14"/>
      <c r="J26" s="15"/>
      <c r="K26" s="14"/>
      <c r="L26" s="14"/>
      <c r="M26" s="105">
        <v>1</v>
      </c>
      <c r="N26" s="23">
        <v>1.82</v>
      </c>
      <c r="O26" s="23">
        <f>M26*N26</f>
        <v>1.82</v>
      </c>
      <c r="P26" s="16">
        <f t="shared" ref="P26:P28" si="4">I26+L26+O26</f>
        <v>1.82</v>
      </c>
    </row>
    <row r="27" spans="1:16" x14ac:dyDescent="0.2">
      <c r="A27" s="231" t="s">
        <v>35</v>
      </c>
      <c r="B27" s="232"/>
      <c r="C27" s="232"/>
      <c r="D27" s="232"/>
      <c r="E27" s="232"/>
      <c r="F27" s="232"/>
      <c r="G27" s="232"/>
      <c r="H27" s="232"/>
      <c r="I27" s="17">
        <f>SUM(I26:I26)</f>
        <v>0</v>
      </c>
      <c r="J27" s="18"/>
      <c r="K27" s="18"/>
      <c r="L27" s="17">
        <f>SUM(L26:L26)</f>
        <v>0</v>
      </c>
      <c r="M27" s="17"/>
      <c r="N27" s="17"/>
      <c r="O27" s="17">
        <f>SUM(O26:O26)</f>
        <v>1.82</v>
      </c>
      <c r="P27" s="16">
        <f t="shared" si="4"/>
        <v>1.82</v>
      </c>
    </row>
    <row r="28" spans="1:16" x14ac:dyDescent="0.2">
      <c r="A28" s="231" t="s">
        <v>42</v>
      </c>
      <c r="B28" s="232"/>
      <c r="C28" s="232"/>
      <c r="D28" s="232"/>
      <c r="E28" s="232"/>
      <c r="F28" s="232"/>
      <c r="G28" s="233"/>
      <c r="H28" s="40">
        <f>BDI!$C$22</f>
        <v>0.25009701567424636</v>
      </c>
      <c r="I28" s="19">
        <f>I27*$H28</f>
        <v>0</v>
      </c>
      <c r="J28" s="18"/>
      <c r="K28" s="18"/>
      <c r="L28" s="19">
        <f>L27*$H28</f>
        <v>0</v>
      </c>
      <c r="M28" s="19"/>
      <c r="N28" s="19"/>
      <c r="O28" s="19">
        <f>O27*$H28</f>
        <v>0.4551765685271284</v>
      </c>
      <c r="P28" s="16">
        <f t="shared" si="4"/>
        <v>0.4551765685271284</v>
      </c>
    </row>
    <row r="29" spans="1:16" ht="13.5" thickBot="1" x14ac:dyDescent="0.25">
      <c r="A29" s="234" t="s">
        <v>51</v>
      </c>
      <c r="B29" s="235"/>
      <c r="C29" s="235"/>
      <c r="D29" s="235"/>
      <c r="E29" s="235"/>
      <c r="F29" s="235"/>
      <c r="G29" s="235"/>
      <c r="H29" s="235"/>
      <c r="I29" s="235"/>
      <c r="J29" s="235"/>
      <c r="K29" s="235"/>
      <c r="L29" s="235"/>
      <c r="M29" s="235"/>
      <c r="N29" s="235"/>
      <c r="O29" s="236"/>
      <c r="P29" s="20">
        <f>P27+P28</f>
        <v>2.2751765685271286</v>
      </c>
    </row>
    <row r="30" spans="1:16" ht="13.5" thickBot="1" x14ac:dyDescent="0.25"/>
    <row r="31" spans="1:16" x14ac:dyDescent="0.2">
      <c r="A31" s="215" t="s">
        <v>48</v>
      </c>
      <c r="B31" s="216"/>
      <c r="C31" s="216"/>
      <c r="D31" s="216"/>
      <c r="E31" s="216"/>
      <c r="F31" s="216"/>
      <c r="G31" s="216"/>
      <c r="H31" s="216"/>
      <c r="I31" s="216"/>
      <c r="J31" s="216"/>
      <c r="K31" s="216"/>
      <c r="L31" s="216"/>
      <c r="M31" s="216"/>
      <c r="N31" s="216"/>
      <c r="O31" s="216"/>
      <c r="P31" s="217"/>
    </row>
    <row r="32" spans="1:16" ht="12.75" customHeight="1" x14ac:dyDescent="0.2">
      <c r="A32" s="5" t="s">
        <v>12</v>
      </c>
      <c r="B32" s="6" t="s">
        <v>25</v>
      </c>
      <c r="C32" s="6" t="s">
        <v>0</v>
      </c>
      <c r="D32" s="6" t="s">
        <v>26</v>
      </c>
      <c r="E32" s="239" t="s">
        <v>195</v>
      </c>
      <c r="F32" s="240"/>
      <c r="G32" s="240"/>
      <c r="H32" s="240"/>
      <c r="I32" s="240"/>
      <c r="J32" s="240"/>
      <c r="K32" s="240"/>
      <c r="L32" s="240"/>
      <c r="M32" s="240"/>
      <c r="N32" s="241"/>
      <c r="O32" s="245" t="s">
        <v>49</v>
      </c>
      <c r="P32" s="246" t="s">
        <v>193</v>
      </c>
    </row>
    <row r="33" spans="1:16" x14ac:dyDescent="0.2">
      <c r="A33" s="237" t="s">
        <v>172</v>
      </c>
      <c r="B33" s="100" t="s">
        <v>24</v>
      </c>
      <c r="C33" s="102" t="s">
        <v>187</v>
      </c>
      <c r="D33" s="102" t="s">
        <v>1</v>
      </c>
      <c r="E33" s="242"/>
      <c r="F33" s="243"/>
      <c r="G33" s="243"/>
      <c r="H33" s="243"/>
      <c r="I33" s="243"/>
      <c r="J33" s="243"/>
      <c r="K33" s="243"/>
      <c r="L33" s="243"/>
      <c r="M33" s="243"/>
      <c r="N33" s="244"/>
      <c r="O33" s="245"/>
      <c r="P33" s="246"/>
    </row>
    <row r="34" spans="1:16" x14ac:dyDescent="0.2">
      <c r="A34" s="238"/>
      <c r="B34" s="247"/>
      <c r="C34" s="248"/>
      <c r="D34" s="249"/>
      <c r="E34" s="7" t="s">
        <v>27</v>
      </c>
      <c r="F34" s="6" t="s">
        <v>28</v>
      </c>
      <c r="G34" s="6" t="s">
        <v>40</v>
      </c>
      <c r="H34" s="6" t="s">
        <v>38</v>
      </c>
      <c r="I34" s="6" t="s">
        <v>47</v>
      </c>
      <c r="J34" s="6" t="s">
        <v>41</v>
      </c>
      <c r="K34" s="6" t="s">
        <v>39</v>
      </c>
      <c r="L34" s="6" t="s">
        <v>46</v>
      </c>
      <c r="M34" s="6" t="s">
        <v>43</v>
      </c>
      <c r="N34" s="6" t="s">
        <v>44</v>
      </c>
      <c r="O34" s="6" t="s">
        <v>45</v>
      </c>
      <c r="P34" s="8" t="s">
        <v>37</v>
      </c>
    </row>
    <row r="35" spans="1:16" ht="25.5" x14ac:dyDescent="0.2">
      <c r="A35" s="238"/>
      <c r="B35" s="12" t="s">
        <v>24</v>
      </c>
      <c r="C35" s="9">
        <v>4930</v>
      </c>
      <c r="D35" s="12" t="s">
        <v>30</v>
      </c>
      <c r="E35" s="13" t="s">
        <v>189</v>
      </c>
      <c r="F35" s="12" t="s">
        <v>188</v>
      </c>
      <c r="G35" s="104">
        <f>0.9*2.1*10*1.5</f>
        <v>28.35</v>
      </c>
      <c r="H35" s="21">
        <v>8.68</v>
      </c>
      <c r="I35" s="21">
        <f t="shared" ref="I35" si="5">G35*H35</f>
        <v>246.078</v>
      </c>
      <c r="J35" s="15"/>
      <c r="K35" s="14"/>
      <c r="L35" s="14"/>
      <c r="M35" s="15"/>
      <c r="N35" s="14"/>
      <c r="O35" s="14"/>
      <c r="P35" s="16">
        <f t="shared" ref="P35:P44" si="6">I35+L35+O35</f>
        <v>246.078</v>
      </c>
    </row>
    <row r="36" spans="1:16" x14ac:dyDescent="0.2">
      <c r="A36" s="238"/>
      <c r="B36" s="12" t="s">
        <v>24</v>
      </c>
      <c r="C36" s="9">
        <v>88309</v>
      </c>
      <c r="D36" s="12" t="s">
        <v>50</v>
      </c>
      <c r="E36" s="13" t="s">
        <v>31</v>
      </c>
      <c r="F36" s="12" t="s">
        <v>32</v>
      </c>
      <c r="G36" s="15"/>
      <c r="H36" s="14"/>
      <c r="I36" s="14"/>
      <c r="J36" s="103">
        <f>0.457*0.9*2.1</f>
        <v>0.86373</v>
      </c>
      <c r="K36" s="22">
        <v>19.27</v>
      </c>
      <c r="L36" s="22">
        <f>J36*K36</f>
        <v>16.644077100000001</v>
      </c>
      <c r="M36" s="15"/>
      <c r="N36" s="14"/>
      <c r="O36" s="14"/>
      <c r="P36" s="16">
        <f t="shared" si="6"/>
        <v>16.644077100000001</v>
      </c>
    </row>
    <row r="37" spans="1:16" x14ac:dyDescent="0.2">
      <c r="A37" s="238"/>
      <c r="B37" s="12" t="s">
        <v>24</v>
      </c>
      <c r="C37" s="9">
        <v>88316</v>
      </c>
      <c r="D37" s="12" t="s">
        <v>50</v>
      </c>
      <c r="E37" s="13" t="s">
        <v>34</v>
      </c>
      <c r="F37" s="12" t="s">
        <v>32</v>
      </c>
      <c r="G37" s="15"/>
      <c r="H37" s="14"/>
      <c r="I37" s="14"/>
      <c r="J37" s="103">
        <f>0.229*0.9*2.1</f>
        <v>0.43281000000000003</v>
      </c>
      <c r="K37" s="22">
        <v>14.94</v>
      </c>
      <c r="L37" s="22">
        <f t="shared" ref="L37" si="7">J37*K37</f>
        <v>6.4661814</v>
      </c>
      <c r="M37" s="15"/>
      <c r="N37" s="14"/>
      <c r="O37" s="14"/>
      <c r="P37" s="16">
        <f t="shared" ref="P37" si="8">I37+L37+O37</f>
        <v>6.4661814</v>
      </c>
    </row>
    <row r="38" spans="1:16" x14ac:dyDescent="0.2">
      <c r="A38" s="238"/>
      <c r="B38" s="12" t="s">
        <v>24</v>
      </c>
      <c r="C38" s="9">
        <v>88315</v>
      </c>
      <c r="D38" s="12" t="s">
        <v>50</v>
      </c>
      <c r="E38" s="13" t="s">
        <v>33</v>
      </c>
      <c r="F38" s="12" t="s">
        <v>32</v>
      </c>
      <c r="G38" s="15"/>
      <c r="H38" s="14"/>
      <c r="I38" s="14"/>
      <c r="J38" s="103">
        <v>5</v>
      </c>
      <c r="K38" s="22">
        <v>19.170000000000002</v>
      </c>
      <c r="L38" s="22">
        <f t="shared" ref="L38" si="9">J38*K38</f>
        <v>95.850000000000009</v>
      </c>
      <c r="M38" s="15"/>
      <c r="N38" s="14"/>
      <c r="O38" s="14"/>
      <c r="P38" s="16">
        <f t="shared" ref="P38" si="10">I38+L38+O38</f>
        <v>95.850000000000009</v>
      </c>
    </row>
    <row r="39" spans="1:16" ht="25.5" x14ac:dyDescent="0.2">
      <c r="A39" s="238"/>
      <c r="B39" s="12" t="s">
        <v>24</v>
      </c>
      <c r="C39" s="9">
        <v>88251</v>
      </c>
      <c r="D39" s="12" t="s">
        <v>50</v>
      </c>
      <c r="E39" s="13" t="s">
        <v>191</v>
      </c>
      <c r="F39" s="12" t="s">
        <v>32</v>
      </c>
      <c r="G39" s="15"/>
      <c r="H39" s="14"/>
      <c r="I39" s="14"/>
      <c r="J39" s="103">
        <v>5</v>
      </c>
      <c r="K39" s="22">
        <v>15.51</v>
      </c>
      <c r="L39" s="22">
        <f t="shared" ref="L39" si="11">J39*K39</f>
        <v>77.55</v>
      </c>
      <c r="M39" s="15"/>
      <c r="N39" s="14"/>
      <c r="O39" s="14"/>
      <c r="P39" s="16">
        <f t="shared" si="6"/>
        <v>77.55</v>
      </c>
    </row>
    <row r="40" spans="1:16" ht="38.25" x14ac:dyDescent="0.2">
      <c r="A40" s="238"/>
      <c r="B40" s="12" t="s">
        <v>24</v>
      </c>
      <c r="C40" s="9">
        <v>88627</v>
      </c>
      <c r="D40" s="12" t="s">
        <v>1</v>
      </c>
      <c r="E40" s="13" t="s">
        <v>190</v>
      </c>
      <c r="F40" s="12" t="s">
        <v>4</v>
      </c>
      <c r="G40" s="15"/>
      <c r="H40" s="14"/>
      <c r="I40" s="14"/>
      <c r="J40" s="15"/>
      <c r="K40" s="14"/>
      <c r="L40" s="14"/>
      <c r="M40" s="105">
        <f>0.012*0.9*2.1</f>
        <v>2.2680000000000002E-2</v>
      </c>
      <c r="N40" s="23">
        <v>476.02</v>
      </c>
      <c r="O40" s="23">
        <f>M40*N40</f>
        <v>10.796133600000001</v>
      </c>
      <c r="P40" s="16">
        <f t="shared" si="6"/>
        <v>10.796133600000001</v>
      </c>
    </row>
    <row r="41" spans="1:16" ht="51" x14ac:dyDescent="0.2">
      <c r="A41" s="238"/>
      <c r="B41" s="12" t="s">
        <v>24</v>
      </c>
      <c r="C41" s="9">
        <v>100741</v>
      </c>
      <c r="D41" s="12" t="s">
        <v>1</v>
      </c>
      <c r="E41" s="13" t="s">
        <v>194</v>
      </c>
      <c r="F41" s="12" t="s">
        <v>3</v>
      </c>
      <c r="G41" s="15"/>
      <c r="H41" s="14"/>
      <c r="I41" s="14"/>
      <c r="J41" s="15"/>
      <c r="K41" s="14"/>
      <c r="L41" s="14"/>
      <c r="M41" s="105">
        <f>2.1*0.9*1.1</f>
        <v>2.0790000000000002</v>
      </c>
      <c r="N41" s="23">
        <v>16.7</v>
      </c>
      <c r="O41" s="23">
        <f>M41*N41</f>
        <v>34.719300000000004</v>
      </c>
      <c r="P41" s="16">
        <f t="shared" ref="P41" si="12">I41+L41+O41</f>
        <v>34.719300000000004</v>
      </c>
    </row>
    <row r="42" spans="1:16" ht="38.25" x14ac:dyDescent="0.2">
      <c r="A42" s="250"/>
      <c r="B42" s="12" t="s">
        <v>24</v>
      </c>
      <c r="C42" s="9">
        <v>91306</v>
      </c>
      <c r="D42" s="12" t="s">
        <v>1</v>
      </c>
      <c r="E42" s="13" t="s">
        <v>192</v>
      </c>
      <c r="F42" s="12" t="s">
        <v>193</v>
      </c>
      <c r="G42" s="15"/>
      <c r="H42" s="14"/>
      <c r="I42" s="14"/>
      <c r="J42" s="15"/>
      <c r="K42" s="14"/>
      <c r="L42" s="14"/>
      <c r="M42" s="105">
        <v>1</v>
      </c>
      <c r="N42" s="23">
        <v>97.55</v>
      </c>
      <c r="O42" s="23">
        <f>M42*N42</f>
        <v>97.55</v>
      </c>
      <c r="P42" s="16">
        <f t="shared" ref="P42" si="13">I42+L42+O42</f>
        <v>97.55</v>
      </c>
    </row>
    <row r="43" spans="1:16" x14ac:dyDescent="0.2">
      <c r="A43" s="231" t="s">
        <v>35</v>
      </c>
      <c r="B43" s="232"/>
      <c r="C43" s="232"/>
      <c r="D43" s="232"/>
      <c r="E43" s="232"/>
      <c r="F43" s="232"/>
      <c r="G43" s="232"/>
      <c r="H43" s="232"/>
      <c r="I43" s="17">
        <f>SUM(I35:I42)</f>
        <v>246.078</v>
      </c>
      <c r="J43" s="18"/>
      <c r="K43" s="18"/>
      <c r="L43" s="17">
        <f>SUM(L35:L42)</f>
        <v>196.51025850000002</v>
      </c>
      <c r="M43" s="17"/>
      <c r="N43" s="17"/>
      <c r="O43" s="17">
        <f>SUM(O35:O42)</f>
        <v>143.06543360000001</v>
      </c>
      <c r="P43" s="16">
        <f t="shared" si="6"/>
        <v>585.65369210000006</v>
      </c>
    </row>
    <row r="44" spans="1:16" x14ac:dyDescent="0.2">
      <c r="A44" s="231" t="s">
        <v>42</v>
      </c>
      <c r="B44" s="232"/>
      <c r="C44" s="232"/>
      <c r="D44" s="232"/>
      <c r="E44" s="232"/>
      <c r="F44" s="232"/>
      <c r="G44" s="233"/>
      <c r="H44" s="40">
        <f>BDI!$C$22</f>
        <v>0.25009701567424636</v>
      </c>
      <c r="I44" s="19">
        <f>I43*$H44</f>
        <v>61.543373423087196</v>
      </c>
      <c r="J44" s="18"/>
      <c r="K44" s="18"/>
      <c r="L44" s="19">
        <f>L43*$H44</f>
        <v>49.146629200224709</v>
      </c>
      <c r="M44" s="19"/>
      <c r="N44" s="19"/>
      <c r="O44" s="19">
        <f>O43*$H44</f>
        <v>35.780237989502055</v>
      </c>
      <c r="P44" s="16">
        <f t="shared" si="6"/>
        <v>146.47024061281394</v>
      </c>
    </row>
    <row r="45" spans="1:16" ht="13.5" thickBot="1" x14ac:dyDescent="0.25">
      <c r="A45" s="234" t="s">
        <v>51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36"/>
      <c r="P45" s="20">
        <f>P43+P44</f>
        <v>732.12393271281394</v>
      </c>
    </row>
    <row r="46" spans="1:16" ht="13.5" thickBot="1" x14ac:dyDescent="0.25"/>
    <row r="47" spans="1:16" x14ac:dyDescent="0.2">
      <c r="A47" s="215" t="s">
        <v>48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216"/>
      <c r="N47" s="216"/>
      <c r="O47" s="216"/>
      <c r="P47" s="217"/>
    </row>
    <row r="48" spans="1:16" x14ac:dyDescent="0.2">
      <c r="A48" s="5" t="s">
        <v>12</v>
      </c>
      <c r="B48" s="6" t="s">
        <v>25</v>
      </c>
      <c r="C48" s="6" t="s">
        <v>0</v>
      </c>
      <c r="D48" s="6" t="s">
        <v>26</v>
      </c>
      <c r="E48" s="239" t="s">
        <v>206</v>
      </c>
      <c r="F48" s="240"/>
      <c r="G48" s="240"/>
      <c r="H48" s="240"/>
      <c r="I48" s="240"/>
      <c r="J48" s="240"/>
      <c r="K48" s="240"/>
      <c r="L48" s="240"/>
      <c r="M48" s="240"/>
      <c r="N48" s="241"/>
      <c r="O48" s="245" t="s">
        <v>49</v>
      </c>
      <c r="P48" s="246" t="s">
        <v>193</v>
      </c>
    </row>
    <row r="49" spans="1:16" x14ac:dyDescent="0.2">
      <c r="A49" s="237" t="s">
        <v>196</v>
      </c>
      <c r="B49" s="100" t="s">
        <v>24</v>
      </c>
      <c r="C49" s="102" t="s">
        <v>197</v>
      </c>
      <c r="D49" s="102" t="s">
        <v>1</v>
      </c>
      <c r="E49" s="242"/>
      <c r="F49" s="243"/>
      <c r="G49" s="243"/>
      <c r="H49" s="243"/>
      <c r="I49" s="243"/>
      <c r="J49" s="243"/>
      <c r="K49" s="243"/>
      <c r="L49" s="243"/>
      <c r="M49" s="243"/>
      <c r="N49" s="244"/>
      <c r="O49" s="245"/>
      <c r="P49" s="246"/>
    </row>
    <row r="50" spans="1:16" x14ac:dyDescent="0.2">
      <c r="A50" s="238"/>
      <c r="B50" s="247"/>
      <c r="C50" s="248"/>
      <c r="D50" s="249"/>
      <c r="E50" s="7" t="s">
        <v>27</v>
      </c>
      <c r="F50" s="6" t="s">
        <v>28</v>
      </c>
      <c r="G50" s="6" t="s">
        <v>40</v>
      </c>
      <c r="H50" s="6" t="s">
        <v>38</v>
      </c>
      <c r="I50" s="6" t="s">
        <v>47</v>
      </c>
      <c r="J50" s="6" t="s">
        <v>41</v>
      </c>
      <c r="K50" s="6" t="s">
        <v>39</v>
      </c>
      <c r="L50" s="6" t="s">
        <v>46</v>
      </c>
      <c r="M50" s="6" t="s">
        <v>43</v>
      </c>
      <c r="N50" s="6" t="s">
        <v>44</v>
      </c>
      <c r="O50" s="6" t="s">
        <v>45</v>
      </c>
      <c r="P50" s="8" t="s">
        <v>37</v>
      </c>
    </row>
    <row r="51" spans="1:16" ht="38.25" x14ac:dyDescent="0.2">
      <c r="A51" s="238"/>
      <c r="B51" s="12" t="s">
        <v>24</v>
      </c>
      <c r="C51" s="9">
        <v>90806</v>
      </c>
      <c r="D51" s="12" t="s">
        <v>1</v>
      </c>
      <c r="E51" s="13" t="s">
        <v>202</v>
      </c>
      <c r="F51" s="12" t="s">
        <v>193</v>
      </c>
      <c r="G51" s="15"/>
      <c r="H51" s="14"/>
      <c r="I51" s="14"/>
      <c r="J51" s="15"/>
      <c r="K51" s="14"/>
      <c r="L51" s="14"/>
      <c r="M51" s="105">
        <v>1</v>
      </c>
      <c r="N51" s="23">
        <v>267.11</v>
      </c>
      <c r="O51" s="23">
        <f>M51*N51</f>
        <v>267.11</v>
      </c>
      <c r="P51" s="16">
        <f t="shared" ref="P51:P57" si="14">I51+L51+O51</f>
        <v>267.11</v>
      </c>
    </row>
    <row r="52" spans="1:16" ht="51" x14ac:dyDescent="0.2">
      <c r="A52" s="238"/>
      <c r="B52" s="12" t="s">
        <v>24</v>
      </c>
      <c r="C52" s="9" t="s">
        <v>200</v>
      </c>
      <c r="D52" s="12" t="s">
        <v>1</v>
      </c>
      <c r="E52" s="13" t="s">
        <v>198</v>
      </c>
      <c r="F52" s="12" t="s">
        <v>193</v>
      </c>
      <c r="G52" s="15"/>
      <c r="H52" s="14"/>
      <c r="I52" s="14"/>
      <c r="J52" s="15"/>
      <c r="K52" s="14"/>
      <c r="L52" s="14"/>
      <c r="M52" s="105">
        <v>1</v>
      </c>
      <c r="N52" s="23">
        <v>262.95999999999998</v>
      </c>
      <c r="O52" s="23">
        <f>M52*N52</f>
        <v>262.95999999999998</v>
      </c>
      <c r="P52" s="16">
        <f t="shared" ref="P52" si="15">I52+L52+O52</f>
        <v>262.95999999999998</v>
      </c>
    </row>
    <row r="53" spans="1:16" ht="38.25" x14ac:dyDescent="0.2">
      <c r="A53" s="238"/>
      <c r="B53" s="12" t="s">
        <v>24</v>
      </c>
      <c r="C53" s="9">
        <v>90830</v>
      </c>
      <c r="D53" s="12" t="s">
        <v>1</v>
      </c>
      <c r="E53" s="13" t="s">
        <v>199</v>
      </c>
      <c r="F53" s="12" t="s">
        <v>193</v>
      </c>
      <c r="G53" s="15"/>
      <c r="H53" s="14"/>
      <c r="I53" s="14"/>
      <c r="J53" s="15"/>
      <c r="K53" s="14"/>
      <c r="L53" s="14"/>
      <c r="M53" s="105">
        <v>1</v>
      </c>
      <c r="N53" s="23">
        <v>111.64</v>
      </c>
      <c r="O53" s="23">
        <f>M53*N53</f>
        <v>111.64</v>
      </c>
      <c r="P53" s="16">
        <f t="shared" si="14"/>
        <v>111.64</v>
      </c>
    </row>
    <row r="54" spans="1:16" ht="25.5" x14ac:dyDescent="0.2">
      <c r="A54" s="250"/>
      <c r="B54" s="12" t="s">
        <v>24</v>
      </c>
      <c r="C54" s="9">
        <v>100659</v>
      </c>
      <c r="D54" s="12" t="s">
        <v>1</v>
      </c>
      <c r="E54" s="13" t="s">
        <v>203</v>
      </c>
      <c r="F54" s="12" t="s">
        <v>201</v>
      </c>
      <c r="G54" s="15"/>
      <c r="H54" s="14"/>
      <c r="I54" s="14"/>
      <c r="J54" s="15"/>
      <c r="K54" s="14"/>
      <c r="L54" s="14"/>
      <c r="M54" s="105">
        <v>10</v>
      </c>
      <c r="N54" s="23">
        <v>6.4</v>
      </c>
      <c r="O54" s="23">
        <f>M54*N54</f>
        <v>64</v>
      </c>
      <c r="P54" s="16">
        <f t="shared" si="14"/>
        <v>64</v>
      </c>
    </row>
    <row r="55" spans="1:16" x14ac:dyDescent="0.2">
      <c r="A55" s="106"/>
      <c r="B55" s="12" t="s">
        <v>24</v>
      </c>
      <c r="C55" s="9" t="s">
        <v>204</v>
      </c>
      <c r="D55" s="12" t="s">
        <v>1</v>
      </c>
      <c r="E55" s="13" t="s">
        <v>205</v>
      </c>
      <c r="F55" s="12" t="s">
        <v>3</v>
      </c>
      <c r="G55" s="15"/>
      <c r="H55" s="14"/>
      <c r="I55" s="14"/>
      <c r="J55" s="15"/>
      <c r="K55" s="14"/>
      <c r="L55" s="14"/>
      <c r="M55" s="105">
        <f>0.8*2.1*1.1</f>
        <v>1.8480000000000003</v>
      </c>
      <c r="N55" s="23">
        <v>15.64</v>
      </c>
      <c r="O55" s="23">
        <f>M55*N55</f>
        <v>28.902720000000006</v>
      </c>
      <c r="P55" s="16">
        <f t="shared" ref="P55" si="16">I55+L55+O55</f>
        <v>28.902720000000006</v>
      </c>
    </row>
    <row r="56" spans="1:16" x14ac:dyDescent="0.2">
      <c r="A56" s="231" t="s">
        <v>35</v>
      </c>
      <c r="B56" s="232"/>
      <c r="C56" s="232"/>
      <c r="D56" s="232"/>
      <c r="E56" s="232"/>
      <c r="F56" s="232"/>
      <c r="G56" s="232"/>
      <c r="H56" s="232"/>
      <c r="I56" s="17">
        <f>SUM(I51:I54)</f>
        <v>0</v>
      </c>
      <c r="J56" s="18"/>
      <c r="K56" s="18"/>
      <c r="L56" s="17">
        <f>SUM(L51:L54)</f>
        <v>0</v>
      </c>
      <c r="M56" s="17"/>
      <c r="N56" s="17"/>
      <c r="O56" s="17">
        <f>SUM(O51:O55)</f>
        <v>734.61271999999997</v>
      </c>
      <c r="P56" s="16">
        <f t="shared" si="14"/>
        <v>734.61271999999997</v>
      </c>
    </row>
    <row r="57" spans="1:16" x14ac:dyDescent="0.2">
      <c r="A57" s="231" t="s">
        <v>42</v>
      </c>
      <c r="B57" s="232"/>
      <c r="C57" s="232"/>
      <c r="D57" s="232"/>
      <c r="E57" s="232"/>
      <c r="F57" s="232"/>
      <c r="G57" s="233"/>
      <c r="H57" s="40">
        <f>BDI!$C$22</f>
        <v>0.25009701567424636</v>
      </c>
      <c r="I57" s="19">
        <f>I56*$H57</f>
        <v>0</v>
      </c>
      <c r="J57" s="18"/>
      <c r="K57" s="18"/>
      <c r="L57" s="19">
        <f>L56*$H57</f>
        <v>0</v>
      </c>
      <c r="M57" s="19"/>
      <c r="N57" s="19"/>
      <c r="O57" s="19">
        <f>O56*$H57</f>
        <v>183.72444894834075</v>
      </c>
      <c r="P57" s="16">
        <f t="shared" si="14"/>
        <v>183.72444894834075</v>
      </c>
    </row>
    <row r="58" spans="1:16" ht="13.5" thickBot="1" x14ac:dyDescent="0.25">
      <c r="A58" s="234" t="s">
        <v>51</v>
      </c>
      <c r="B58" s="235"/>
      <c r="C58" s="235"/>
      <c r="D58" s="235"/>
      <c r="E58" s="235"/>
      <c r="F58" s="235"/>
      <c r="G58" s="235"/>
      <c r="H58" s="235"/>
      <c r="I58" s="235"/>
      <c r="J58" s="235"/>
      <c r="K58" s="235"/>
      <c r="L58" s="235"/>
      <c r="M58" s="235"/>
      <c r="N58" s="235"/>
      <c r="O58" s="236"/>
      <c r="P58" s="20">
        <f>P56+P57</f>
        <v>918.33716894834072</v>
      </c>
    </row>
    <row r="59" spans="1:16" ht="13.5" thickBot="1" x14ac:dyDescent="0.25"/>
    <row r="60" spans="1:16" x14ac:dyDescent="0.2">
      <c r="A60" s="215" t="s">
        <v>48</v>
      </c>
      <c r="B60" s="216"/>
      <c r="C60" s="216"/>
      <c r="D60" s="216"/>
      <c r="E60" s="216"/>
      <c r="F60" s="216"/>
      <c r="G60" s="216"/>
      <c r="H60" s="216"/>
      <c r="I60" s="216"/>
      <c r="J60" s="216"/>
      <c r="K60" s="216"/>
      <c r="L60" s="216"/>
      <c r="M60" s="216"/>
      <c r="N60" s="216"/>
      <c r="O60" s="216"/>
      <c r="P60" s="217"/>
    </row>
    <row r="61" spans="1:16" x14ac:dyDescent="0.2">
      <c r="A61" s="5" t="s">
        <v>12</v>
      </c>
      <c r="B61" s="6" t="s">
        <v>25</v>
      </c>
      <c r="C61" s="6" t="s">
        <v>0</v>
      </c>
      <c r="D61" s="6" t="s">
        <v>26</v>
      </c>
      <c r="E61" s="239" t="s">
        <v>207</v>
      </c>
      <c r="F61" s="240"/>
      <c r="G61" s="240"/>
      <c r="H61" s="240"/>
      <c r="I61" s="240"/>
      <c r="J61" s="240"/>
      <c r="K61" s="240"/>
      <c r="L61" s="240"/>
      <c r="M61" s="240"/>
      <c r="N61" s="241"/>
      <c r="O61" s="245" t="s">
        <v>49</v>
      </c>
      <c r="P61" s="246" t="s">
        <v>3</v>
      </c>
    </row>
    <row r="62" spans="1:16" x14ac:dyDescent="0.2">
      <c r="A62" s="237" t="s">
        <v>172</v>
      </c>
      <c r="B62" s="100" t="s">
        <v>24</v>
      </c>
      <c r="C62" s="102">
        <v>96359</v>
      </c>
      <c r="D62" s="102" t="s">
        <v>1</v>
      </c>
      <c r="E62" s="242"/>
      <c r="F62" s="243"/>
      <c r="G62" s="243"/>
      <c r="H62" s="243"/>
      <c r="I62" s="243"/>
      <c r="J62" s="243"/>
      <c r="K62" s="243"/>
      <c r="L62" s="243"/>
      <c r="M62" s="243"/>
      <c r="N62" s="244"/>
      <c r="O62" s="245"/>
      <c r="P62" s="246"/>
    </row>
    <row r="63" spans="1:16" x14ac:dyDescent="0.2">
      <c r="A63" s="238"/>
      <c r="B63" s="247"/>
      <c r="C63" s="248"/>
      <c r="D63" s="249"/>
      <c r="E63" s="7" t="s">
        <v>27</v>
      </c>
      <c r="F63" s="6" t="s">
        <v>28</v>
      </c>
      <c r="G63" s="6" t="s">
        <v>40</v>
      </c>
      <c r="H63" s="6" t="s">
        <v>38</v>
      </c>
      <c r="I63" s="6" t="s">
        <v>47</v>
      </c>
      <c r="J63" s="6" t="s">
        <v>41</v>
      </c>
      <c r="K63" s="6" t="s">
        <v>39</v>
      </c>
      <c r="L63" s="6" t="s">
        <v>46</v>
      </c>
      <c r="M63" s="6" t="s">
        <v>43</v>
      </c>
      <c r="N63" s="6" t="s">
        <v>44</v>
      </c>
      <c r="O63" s="6" t="s">
        <v>45</v>
      </c>
      <c r="P63" s="8" t="s">
        <v>37</v>
      </c>
    </row>
    <row r="64" spans="1:16" ht="25.5" x14ac:dyDescent="0.2">
      <c r="A64" s="238"/>
      <c r="B64" s="12" t="s">
        <v>24</v>
      </c>
      <c r="C64" s="9" t="s">
        <v>219</v>
      </c>
      <c r="D64" s="12" t="s">
        <v>30</v>
      </c>
      <c r="E64" s="13" t="s">
        <v>208</v>
      </c>
      <c r="F64" s="12" t="s">
        <v>217</v>
      </c>
      <c r="G64" s="104" t="s">
        <v>228</v>
      </c>
      <c r="H64" s="21" t="s">
        <v>237</v>
      </c>
      <c r="I64" s="21">
        <f t="shared" ref="I64" si="17">G64*H64</f>
        <v>1.3006500000000001</v>
      </c>
      <c r="J64" s="15"/>
      <c r="K64" s="14"/>
      <c r="L64" s="14"/>
      <c r="M64" s="15"/>
      <c r="N64" s="14"/>
      <c r="O64" s="14"/>
      <c r="P64" s="16">
        <f t="shared" ref="P64:P76" si="18">I64+L64+O64</f>
        <v>1.3006500000000001</v>
      </c>
    </row>
    <row r="65" spans="1:16" ht="25.5" x14ac:dyDescent="0.2">
      <c r="A65" s="238"/>
      <c r="B65" s="12" t="s">
        <v>24</v>
      </c>
      <c r="C65" s="9" t="s">
        <v>220</v>
      </c>
      <c r="D65" s="12" t="s">
        <v>30</v>
      </c>
      <c r="E65" s="13" t="s">
        <v>209</v>
      </c>
      <c r="F65" s="12" t="s">
        <v>3</v>
      </c>
      <c r="G65" s="104" t="s">
        <v>229</v>
      </c>
      <c r="H65" s="21" t="s">
        <v>238</v>
      </c>
      <c r="I65" s="21">
        <f t="shared" ref="I65:I72" si="19">G65*H65</f>
        <v>25.377299999999998</v>
      </c>
      <c r="J65" s="15"/>
      <c r="K65" s="14"/>
      <c r="L65" s="14"/>
      <c r="M65" s="15"/>
      <c r="N65" s="14"/>
      <c r="O65" s="14"/>
      <c r="P65" s="16"/>
    </row>
    <row r="66" spans="1:16" ht="25.5" x14ac:dyDescent="0.2">
      <c r="A66" s="238"/>
      <c r="B66" s="12" t="s">
        <v>24</v>
      </c>
      <c r="C66" s="9" t="s">
        <v>221</v>
      </c>
      <c r="D66" s="12" t="s">
        <v>30</v>
      </c>
      <c r="E66" s="13" t="s">
        <v>210</v>
      </c>
      <c r="F66" s="12" t="s">
        <v>201</v>
      </c>
      <c r="G66" s="104" t="s">
        <v>230</v>
      </c>
      <c r="H66" s="21" t="s">
        <v>239</v>
      </c>
      <c r="I66" s="21">
        <f t="shared" si="19"/>
        <v>5.6285670000000003</v>
      </c>
      <c r="J66" s="15"/>
      <c r="K66" s="14"/>
      <c r="L66" s="14"/>
      <c r="M66" s="15"/>
      <c r="N66" s="14"/>
      <c r="O66" s="14"/>
      <c r="P66" s="16"/>
    </row>
    <row r="67" spans="1:16" ht="25.5" x14ac:dyDescent="0.2">
      <c r="A67" s="238"/>
      <c r="B67" s="12" t="s">
        <v>24</v>
      </c>
      <c r="C67" s="9" t="s">
        <v>222</v>
      </c>
      <c r="D67" s="12" t="s">
        <v>30</v>
      </c>
      <c r="E67" s="13" t="s">
        <v>211</v>
      </c>
      <c r="F67" s="12" t="s">
        <v>201</v>
      </c>
      <c r="G67" s="104" t="s">
        <v>231</v>
      </c>
      <c r="H67" s="21" t="s">
        <v>240</v>
      </c>
      <c r="I67" s="21">
        <f t="shared" si="19"/>
        <v>20.386297000000003</v>
      </c>
      <c r="J67" s="15"/>
      <c r="K67" s="14"/>
      <c r="L67" s="14"/>
      <c r="M67" s="15"/>
      <c r="N67" s="14"/>
      <c r="O67" s="14"/>
      <c r="P67" s="16"/>
    </row>
    <row r="68" spans="1:16" ht="38.25" x14ac:dyDescent="0.2">
      <c r="A68" s="238"/>
      <c r="B68" s="12" t="s">
        <v>24</v>
      </c>
      <c r="C68" s="9" t="s">
        <v>223</v>
      </c>
      <c r="D68" s="12" t="s">
        <v>30</v>
      </c>
      <c r="E68" s="13" t="s">
        <v>212</v>
      </c>
      <c r="F68" s="12" t="s">
        <v>201</v>
      </c>
      <c r="G68" s="104" t="s">
        <v>232</v>
      </c>
      <c r="H68" s="21" t="s">
        <v>241</v>
      </c>
      <c r="I68" s="21">
        <f t="shared" si="19"/>
        <v>0.325351</v>
      </c>
      <c r="J68" s="15"/>
      <c r="K68" s="14"/>
      <c r="L68" s="14"/>
      <c r="M68" s="15"/>
      <c r="N68" s="14"/>
      <c r="O68" s="14"/>
      <c r="P68" s="16"/>
    </row>
    <row r="69" spans="1:16" ht="25.5" x14ac:dyDescent="0.2">
      <c r="A69" s="238"/>
      <c r="B69" s="12" t="s">
        <v>24</v>
      </c>
      <c r="C69" s="9" t="s">
        <v>224</v>
      </c>
      <c r="D69" s="12" t="s">
        <v>30</v>
      </c>
      <c r="E69" s="13" t="s">
        <v>213</v>
      </c>
      <c r="F69" s="12" t="s">
        <v>201</v>
      </c>
      <c r="G69" s="104" t="s">
        <v>233</v>
      </c>
      <c r="H69" s="21" t="s">
        <v>242</v>
      </c>
      <c r="I69" s="21">
        <f t="shared" si="19"/>
        <v>1.41065</v>
      </c>
      <c r="J69" s="15"/>
      <c r="K69" s="14"/>
      <c r="L69" s="14"/>
      <c r="M69" s="15"/>
      <c r="N69" s="14"/>
      <c r="O69" s="14"/>
      <c r="P69" s="16"/>
    </row>
    <row r="70" spans="1:16" ht="38.25" x14ac:dyDescent="0.2">
      <c r="A70" s="238"/>
      <c r="B70" s="12" t="s">
        <v>24</v>
      </c>
      <c r="C70" s="9" t="s">
        <v>225</v>
      </c>
      <c r="D70" s="12" t="s">
        <v>30</v>
      </c>
      <c r="E70" s="13" t="s">
        <v>214</v>
      </c>
      <c r="F70" s="12" t="s">
        <v>188</v>
      </c>
      <c r="G70" s="104" t="s">
        <v>234</v>
      </c>
      <c r="H70" s="21" t="s">
        <v>243</v>
      </c>
      <c r="I70" s="21">
        <f t="shared" si="19"/>
        <v>2.468153</v>
      </c>
      <c r="J70" s="15"/>
      <c r="K70" s="14"/>
      <c r="L70" s="14"/>
      <c r="M70" s="15"/>
      <c r="N70" s="14"/>
      <c r="O70" s="14"/>
      <c r="P70" s="16"/>
    </row>
    <row r="71" spans="1:16" ht="25.5" x14ac:dyDescent="0.2">
      <c r="A71" s="238"/>
      <c r="B71" s="12" t="s">
        <v>24</v>
      </c>
      <c r="C71" s="9" t="s">
        <v>226</v>
      </c>
      <c r="D71" s="12" t="s">
        <v>30</v>
      </c>
      <c r="E71" s="13" t="s">
        <v>215</v>
      </c>
      <c r="F71" s="12" t="s">
        <v>193</v>
      </c>
      <c r="G71" s="104" t="s">
        <v>235</v>
      </c>
      <c r="H71" s="21" t="s">
        <v>244</v>
      </c>
      <c r="I71" s="21">
        <f t="shared" si="19"/>
        <v>1.0003850000000001</v>
      </c>
      <c r="J71" s="15"/>
      <c r="K71" s="14"/>
      <c r="L71" s="14"/>
      <c r="M71" s="15"/>
      <c r="N71" s="14"/>
      <c r="O71" s="14"/>
      <c r="P71" s="16"/>
    </row>
    <row r="72" spans="1:16" ht="25.5" x14ac:dyDescent="0.2">
      <c r="A72" s="238"/>
      <c r="B72" s="12" t="s">
        <v>24</v>
      </c>
      <c r="C72" s="9" t="s">
        <v>227</v>
      </c>
      <c r="D72" s="12" t="s">
        <v>30</v>
      </c>
      <c r="E72" s="13" t="s">
        <v>216</v>
      </c>
      <c r="F72" s="12" t="s">
        <v>193</v>
      </c>
      <c r="G72" s="104" t="s">
        <v>236</v>
      </c>
      <c r="H72" s="21" t="s">
        <v>245</v>
      </c>
      <c r="I72" s="21">
        <f t="shared" si="19"/>
        <v>0.109788</v>
      </c>
      <c r="J72" s="15"/>
      <c r="K72" s="14"/>
      <c r="L72" s="14"/>
      <c r="M72" s="15"/>
      <c r="N72" s="14"/>
      <c r="O72" s="14"/>
      <c r="P72" s="16"/>
    </row>
    <row r="73" spans="1:16" ht="25.5" x14ac:dyDescent="0.2">
      <c r="A73" s="238"/>
      <c r="B73" s="12" t="s">
        <v>24</v>
      </c>
      <c r="C73" s="9">
        <v>88278</v>
      </c>
      <c r="D73" s="12" t="s">
        <v>50</v>
      </c>
      <c r="E73" s="13" t="s">
        <v>218</v>
      </c>
      <c r="F73" s="12" t="s">
        <v>32</v>
      </c>
      <c r="G73" s="15"/>
      <c r="H73" s="14"/>
      <c r="I73" s="14"/>
      <c r="J73" s="103">
        <v>0.628</v>
      </c>
      <c r="K73" s="22">
        <v>18.989999999999998</v>
      </c>
      <c r="L73" s="22">
        <f>J73*K73</f>
        <v>11.925719999999998</v>
      </c>
      <c r="M73" s="15"/>
      <c r="N73" s="14"/>
      <c r="O73" s="14"/>
      <c r="P73" s="16">
        <f t="shared" si="18"/>
        <v>11.925719999999998</v>
      </c>
    </row>
    <row r="74" spans="1:16" x14ac:dyDescent="0.2">
      <c r="A74" s="238"/>
      <c r="B74" s="12" t="s">
        <v>24</v>
      </c>
      <c r="C74" s="9">
        <v>88316</v>
      </c>
      <c r="D74" s="12" t="s">
        <v>50</v>
      </c>
      <c r="E74" s="13" t="s">
        <v>34</v>
      </c>
      <c r="F74" s="12" t="s">
        <v>32</v>
      </c>
      <c r="G74" s="15"/>
      <c r="H74" s="14"/>
      <c r="I74" s="14"/>
      <c r="J74" s="103">
        <v>0.157</v>
      </c>
      <c r="K74" s="22">
        <v>14.94</v>
      </c>
      <c r="L74" s="22">
        <f t="shared" ref="L74" si="20">J74*K74</f>
        <v>2.34558</v>
      </c>
      <c r="M74" s="15"/>
      <c r="N74" s="14"/>
      <c r="O74" s="14"/>
      <c r="P74" s="16">
        <f t="shared" si="18"/>
        <v>2.34558</v>
      </c>
    </row>
    <row r="75" spans="1:16" x14ac:dyDescent="0.2">
      <c r="A75" s="231" t="s">
        <v>35</v>
      </c>
      <c r="B75" s="232"/>
      <c r="C75" s="232"/>
      <c r="D75" s="232"/>
      <c r="E75" s="232"/>
      <c r="F75" s="232"/>
      <c r="G75" s="232"/>
      <c r="H75" s="232"/>
      <c r="I75" s="17">
        <f>SUM(I64:I74)</f>
        <v>58.007140999999997</v>
      </c>
      <c r="J75" s="18"/>
      <c r="K75" s="18"/>
      <c r="L75" s="17">
        <f>SUM(L64:L74)</f>
        <v>14.271299999999998</v>
      </c>
      <c r="M75" s="17"/>
      <c r="N75" s="17"/>
      <c r="O75" s="17">
        <f>SUM(O64:O74)</f>
        <v>0</v>
      </c>
      <c r="P75" s="16">
        <f t="shared" si="18"/>
        <v>72.278441000000001</v>
      </c>
    </row>
    <row r="76" spans="1:16" x14ac:dyDescent="0.2">
      <c r="A76" s="231" t="s">
        <v>42</v>
      </c>
      <c r="B76" s="232"/>
      <c r="C76" s="232"/>
      <c r="D76" s="232"/>
      <c r="E76" s="232"/>
      <c r="F76" s="232"/>
      <c r="G76" s="233"/>
      <c r="H76" s="40">
        <f>BDI!$C$22</f>
        <v>0.25009701567424636</v>
      </c>
      <c r="I76" s="19">
        <f>I75*$H76</f>
        <v>14.507412851895218</v>
      </c>
      <c r="J76" s="18"/>
      <c r="K76" s="18"/>
      <c r="L76" s="19">
        <f>L75*$H76</f>
        <v>3.5692095397918715</v>
      </c>
      <c r="M76" s="19"/>
      <c r="N76" s="19"/>
      <c r="O76" s="19">
        <f>O75*$H76</f>
        <v>0</v>
      </c>
      <c r="P76" s="16">
        <f t="shared" si="18"/>
        <v>18.076622391687089</v>
      </c>
    </row>
    <row r="77" spans="1:16" ht="13.5" thickBot="1" x14ac:dyDescent="0.25">
      <c r="A77" s="234" t="s">
        <v>51</v>
      </c>
      <c r="B77" s="235"/>
      <c r="C77" s="235"/>
      <c r="D77" s="235"/>
      <c r="E77" s="235"/>
      <c r="F77" s="235"/>
      <c r="G77" s="235"/>
      <c r="H77" s="235"/>
      <c r="I77" s="235"/>
      <c r="J77" s="235"/>
      <c r="K77" s="235"/>
      <c r="L77" s="235"/>
      <c r="M77" s="235"/>
      <c r="N77" s="235"/>
      <c r="O77" s="236"/>
      <c r="P77" s="20">
        <f>P75+P76</f>
        <v>90.355063391687082</v>
      </c>
    </row>
    <row r="78" spans="1:16" ht="13.5" thickBot="1" x14ac:dyDescent="0.25"/>
    <row r="79" spans="1:16" x14ac:dyDescent="0.2">
      <c r="A79" s="215" t="s">
        <v>48</v>
      </c>
      <c r="B79" s="216"/>
      <c r="C79" s="216"/>
      <c r="D79" s="216"/>
      <c r="E79" s="216"/>
      <c r="F79" s="216"/>
      <c r="G79" s="216"/>
      <c r="H79" s="216"/>
      <c r="I79" s="216"/>
      <c r="J79" s="216"/>
      <c r="K79" s="216"/>
      <c r="L79" s="216"/>
      <c r="M79" s="216"/>
      <c r="N79" s="216"/>
      <c r="O79" s="216"/>
      <c r="P79" s="217"/>
    </row>
    <row r="80" spans="1:16" x14ac:dyDescent="0.2">
      <c r="A80" s="5" t="s">
        <v>12</v>
      </c>
      <c r="B80" s="6" t="s">
        <v>25</v>
      </c>
      <c r="C80" s="6" t="s">
        <v>0</v>
      </c>
      <c r="D80" s="6" t="s">
        <v>26</v>
      </c>
      <c r="E80" s="239" t="s">
        <v>288</v>
      </c>
      <c r="F80" s="240"/>
      <c r="G80" s="240"/>
      <c r="H80" s="240"/>
      <c r="I80" s="240"/>
      <c r="J80" s="240"/>
      <c r="K80" s="240"/>
      <c r="L80" s="240"/>
      <c r="M80" s="240"/>
      <c r="N80" s="241"/>
      <c r="O80" s="245" t="s">
        <v>49</v>
      </c>
      <c r="P80" s="246" t="s">
        <v>3</v>
      </c>
    </row>
    <row r="81" spans="1:16" x14ac:dyDescent="0.2">
      <c r="A81" s="237" t="s">
        <v>172</v>
      </c>
      <c r="B81" s="100" t="s">
        <v>24</v>
      </c>
      <c r="C81" s="102">
        <v>87484</v>
      </c>
      <c r="D81" s="102" t="s">
        <v>1</v>
      </c>
      <c r="E81" s="242"/>
      <c r="F81" s="243"/>
      <c r="G81" s="243"/>
      <c r="H81" s="243"/>
      <c r="I81" s="243"/>
      <c r="J81" s="243"/>
      <c r="K81" s="243"/>
      <c r="L81" s="243"/>
      <c r="M81" s="243"/>
      <c r="N81" s="244"/>
      <c r="O81" s="245"/>
      <c r="P81" s="246"/>
    </row>
    <row r="82" spans="1:16" x14ac:dyDescent="0.2">
      <c r="A82" s="238"/>
      <c r="B82" s="247"/>
      <c r="C82" s="248"/>
      <c r="D82" s="249"/>
      <c r="E82" s="7" t="s">
        <v>27</v>
      </c>
      <c r="F82" s="6" t="s">
        <v>28</v>
      </c>
      <c r="G82" s="6" t="s">
        <v>40</v>
      </c>
      <c r="H82" s="6" t="s">
        <v>38</v>
      </c>
      <c r="I82" s="6" t="s">
        <v>47</v>
      </c>
      <c r="J82" s="6" t="s">
        <v>41</v>
      </c>
      <c r="K82" s="6" t="s">
        <v>39</v>
      </c>
      <c r="L82" s="6" t="s">
        <v>46</v>
      </c>
      <c r="M82" s="6" t="s">
        <v>43</v>
      </c>
      <c r="N82" s="6" t="s">
        <v>44</v>
      </c>
      <c r="O82" s="6" t="s">
        <v>45</v>
      </c>
      <c r="P82" s="8" t="s">
        <v>37</v>
      </c>
    </row>
    <row r="83" spans="1:16" ht="38.25" x14ac:dyDescent="0.2">
      <c r="A83" s="238"/>
      <c r="B83" s="12" t="s">
        <v>24</v>
      </c>
      <c r="C83" s="9">
        <v>34557</v>
      </c>
      <c r="D83" s="12" t="s">
        <v>30</v>
      </c>
      <c r="E83" s="13" t="s">
        <v>272</v>
      </c>
      <c r="F83" s="12" t="s">
        <v>201</v>
      </c>
      <c r="G83" s="104">
        <v>0.78500000000000003</v>
      </c>
      <c r="H83" s="21">
        <v>2.37</v>
      </c>
      <c r="I83" s="21">
        <f t="shared" ref="I83" si="21">G83*H83</f>
        <v>1.8604500000000002</v>
      </c>
      <c r="J83" s="15"/>
      <c r="K83" s="14"/>
      <c r="L83" s="14"/>
      <c r="M83" s="15"/>
      <c r="N83" s="14"/>
      <c r="O83" s="14"/>
      <c r="P83" s="16">
        <f t="shared" ref="P83:P90" si="22">I83+L83+O83</f>
        <v>1.8604500000000002</v>
      </c>
    </row>
    <row r="84" spans="1:16" x14ac:dyDescent="0.2">
      <c r="A84" s="238"/>
      <c r="B84" s="12" t="s">
        <v>24</v>
      </c>
      <c r="C84" s="9">
        <v>37395</v>
      </c>
      <c r="D84" s="12" t="s">
        <v>30</v>
      </c>
      <c r="E84" s="13" t="s">
        <v>273</v>
      </c>
      <c r="F84" s="12" t="s">
        <v>217</v>
      </c>
      <c r="G84" s="104">
        <v>9.4000000000000004E-3</v>
      </c>
      <c r="H84" s="21">
        <v>38.56</v>
      </c>
      <c r="I84" s="21">
        <f t="shared" ref="I84:I85" si="23">G84*H84</f>
        <v>0.36246400000000001</v>
      </c>
      <c r="J84" s="15"/>
      <c r="K84" s="14"/>
      <c r="L84" s="14"/>
      <c r="M84" s="15"/>
      <c r="N84" s="14"/>
      <c r="O84" s="14"/>
      <c r="P84" s="16">
        <f t="shared" ref="P84:P85" si="24">I84+L84+O84</f>
        <v>0.36246400000000001</v>
      </c>
    </row>
    <row r="85" spans="1:16" ht="25.5" x14ac:dyDescent="0.2">
      <c r="A85" s="238"/>
      <c r="B85" s="12" t="s">
        <v>24</v>
      </c>
      <c r="C85" s="9">
        <v>37592</v>
      </c>
      <c r="D85" s="12" t="s">
        <v>30</v>
      </c>
      <c r="E85" s="13" t="s">
        <v>274</v>
      </c>
      <c r="F85" s="12" t="s">
        <v>193</v>
      </c>
      <c r="G85" s="104">
        <v>13.6</v>
      </c>
      <c r="H85" s="21">
        <v>2.35</v>
      </c>
      <c r="I85" s="21">
        <f t="shared" si="23"/>
        <v>31.96</v>
      </c>
      <c r="J85" s="15"/>
      <c r="K85" s="14"/>
      <c r="L85" s="14"/>
      <c r="M85" s="15"/>
      <c r="N85" s="14"/>
      <c r="O85" s="14"/>
      <c r="P85" s="16">
        <f t="shared" si="24"/>
        <v>31.96</v>
      </c>
    </row>
    <row r="86" spans="1:16" x14ac:dyDescent="0.2">
      <c r="A86" s="238"/>
      <c r="B86" s="12" t="s">
        <v>24</v>
      </c>
      <c r="C86" s="9">
        <v>88309</v>
      </c>
      <c r="D86" s="12" t="s">
        <v>50</v>
      </c>
      <c r="E86" s="13" t="s">
        <v>31</v>
      </c>
      <c r="F86" s="12" t="s">
        <v>32</v>
      </c>
      <c r="G86" s="15"/>
      <c r="H86" s="14"/>
      <c r="I86" s="14"/>
      <c r="J86" s="103">
        <v>0.79</v>
      </c>
      <c r="K86" s="22">
        <v>19.27</v>
      </c>
      <c r="L86" s="22">
        <f>J86*K86</f>
        <v>15.2233</v>
      </c>
      <c r="M86" s="15"/>
      <c r="N86" s="14"/>
      <c r="O86" s="14"/>
      <c r="P86" s="16">
        <f t="shared" si="22"/>
        <v>15.2233</v>
      </c>
    </row>
    <row r="87" spans="1:16" x14ac:dyDescent="0.2">
      <c r="A87" s="238"/>
      <c r="B87" s="12" t="s">
        <v>24</v>
      </c>
      <c r="C87" s="9">
        <v>88316</v>
      </c>
      <c r="D87" s="12" t="s">
        <v>50</v>
      </c>
      <c r="E87" s="13" t="s">
        <v>34</v>
      </c>
      <c r="F87" s="12" t="s">
        <v>32</v>
      </c>
      <c r="G87" s="15"/>
      <c r="H87" s="14"/>
      <c r="I87" s="14"/>
      <c r="J87" s="103">
        <v>0.39500000000000002</v>
      </c>
      <c r="K87" s="22">
        <v>14.94</v>
      </c>
      <c r="L87" s="22">
        <f t="shared" ref="L87" si="25">J87*K87</f>
        <v>5.9013</v>
      </c>
      <c r="M87" s="15"/>
      <c r="N87" s="14"/>
      <c r="O87" s="14"/>
      <c r="P87" s="16">
        <f t="shared" si="22"/>
        <v>5.9013</v>
      </c>
    </row>
    <row r="88" spans="1:16" ht="51" x14ac:dyDescent="0.2">
      <c r="A88" s="250"/>
      <c r="B88" s="12" t="s">
        <v>24</v>
      </c>
      <c r="C88" s="9">
        <v>87369</v>
      </c>
      <c r="D88" s="12" t="s">
        <v>1</v>
      </c>
      <c r="E88" s="13" t="s">
        <v>275</v>
      </c>
      <c r="F88" s="12" t="s">
        <v>4</v>
      </c>
      <c r="G88" s="15"/>
      <c r="H88" s="14"/>
      <c r="I88" s="14"/>
      <c r="J88" s="15"/>
      <c r="K88" s="14"/>
      <c r="L88" s="14"/>
      <c r="M88" s="105">
        <v>1.04E-2</v>
      </c>
      <c r="N88" s="23">
        <v>502.14</v>
      </c>
      <c r="O88" s="23">
        <f>M88*N88</f>
        <v>5.2222559999999998</v>
      </c>
      <c r="P88" s="16">
        <f t="shared" si="22"/>
        <v>5.2222559999999998</v>
      </c>
    </row>
    <row r="89" spans="1:16" x14ac:dyDescent="0.2">
      <c r="A89" s="231" t="s">
        <v>35</v>
      </c>
      <c r="B89" s="232"/>
      <c r="C89" s="232"/>
      <c r="D89" s="232"/>
      <c r="E89" s="232"/>
      <c r="F89" s="232"/>
      <c r="G89" s="232"/>
      <c r="H89" s="232"/>
      <c r="I89" s="17">
        <f>SUM(I83:I88)</f>
        <v>34.182914000000004</v>
      </c>
      <c r="J89" s="18"/>
      <c r="K89" s="18"/>
      <c r="L89" s="17">
        <f>SUM(L83:L88)</f>
        <v>21.124600000000001</v>
      </c>
      <c r="M89" s="17"/>
      <c r="N89" s="17"/>
      <c r="O89" s="17">
        <f>SUM(O83:O88)</f>
        <v>5.2222559999999998</v>
      </c>
      <c r="P89" s="16">
        <f t="shared" si="22"/>
        <v>60.529770000000006</v>
      </c>
    </row>
    <row r="90" spans="1:16" x14ac:dyDescent="0.2">
      <c r="A90" s="231" t="s">
        <v>42</v>
      </c>
      <c r="B90" s="232"/>
      <c r="C90" s="232"/>
      <c r="D90" s="232"/>
      <c r="E90" s="232"/>
      <c r="F90" s="232"/>
      <c r="G90" s="233"/>
      <c r="H90" s="40">
        <f>BDI!$C$22</f>
        <v>0.25009701567424636</v>
      </c>
      <c r="I90" s="19">
        <f>I89*$H90</f>
        <v>8.5490447784494155</v>
      </c>
      <c r="J90" s="18"/>
      <c r="K90" s="18"/>
      <c r="L90" s="19">
        <f>L89*$H90</f>
        <v>5.2831994173121846</v>
      </c>
      <c r="M90" s="19"/>
      <c r="N90" s="19"/>
      <c r="O90" s="19">
        <f>O89*$H90</f>
        <v>1.3060706406869271</v>
      </c>
      <c r="P90" s="16">
        <f t="shared" si="22"/>
        <v>15.138314836448528</v>
      </c>
    </row>
    <row r="91" spans="1:16" ht="13.5" thickBot="1" x14ac:dyDescent="0.25">
      <c r="A91" s="234" t="s">
        <v>51</v>
      </c>
      <c r="B91" s="235"/>
      <c r="C91" s="235"/>
      <c r="D91" s="235"/>
      <c r="E91" s="235"/>
      <c r="F91" s="235"/>
      <c r="G91" s="235"/>
      <c r="H91" s="235"/>
      <c r="I91" s="235"/>
      <c r="J91" s="235"/>
      <c r="K91" s="235"/>
      <c r="L91" s="235"/>
      <c r="M91" s="235"/>
      <c r="N91" s="235"/>
      <c r="O91" s="236"/>
      <c r="P91" s="20">
        <f>P89+P90</f>
        <v>75.668084836448529</v>
      </c>
    </row>
    <row r="92" spans="1:16" ht="13.5" thickBot="1" x14ac:dyDescent="0.25"/>
    <row r="93" spans="1:16" x14ac:dyDescent="0.2">
      <c r="A93" s="215" t="s">
        <v>48</v>
      </c>
      <c r="B93" s="216"/>
      <c r="C93" s="216"/>
      <c r="D93" s="216"/>
      <c r="E93" s="216"/>
      <c r="F93" s="216"/>
      <c r="G93" s="216"/>
      <c r="H93" s="216"/>
      <c r="I93" s="216"/>
      <c r="J93" s="216"/>
      <c r="K93" s="216"/>
      <c r="L93" s="216"/>
      <c r="M93" s="216"/>
      <c r="N93" s="216"/>
      <c r="O93" s="216"/>
      <c r="P93" s="217"/>
    </row>
    <row r="94" spans="1:16" x14ac:dyDescent="0.2">
      <c r="A94" s="5" t="s">
        <v>12</v>
      </c>
      <c r="B94" s="6" t="s">
        <v>25</v>
      </c>
      <c r="C94" s="6" t="s">
        <v>0</v>
      </c>
      <c r="D94" s="6" t="s">
        <v>26</v>
      </c>
      <c r="E94" s="239" t="s">
        <v>276</v>
      </c>
      <c r="F94" s="240"/>
      <c r="G94" s="240"/>
      <c r="H94" s="240"/>
      <c r="I94" s="240"/>
      <c r="J94" s="240"/>
      <c r="K94" s="240"/>
      <c r="L94" s="240"/>
      <c r="M94" s="240"/>
      <c r="N94" s="241"/>
      <c r="O94" s="245" t="s">
        <v>49</v>
      </c>
      <c r="P94" s="246" t="s">
        <v>3</v>
      </c>
    </row>
    <row r="95" spans="1:16" x14ac:dyDescent="0.2">
      <c r="A95" s="237" t="s">
        <v>172</v>
      </c>
      <c r="B95" s="100" t="s">
        <v>24</v>
      </c>
      <c r="C95" s="102">
        <v>87903</v>
      </c>
      <c r="D95" s="102" t="s">
        <v>1</v>
      </c>
      <c r="E95" s="242"/>
      <c r="F95" s="243"/>
      <c r="G95" s="243"/>
      <c r="H95" s="243"/>
      <c r="I95" s="243"/>
      <c r="J95" s="243"/>
      <c r="K95" s="243"/>
      <c r="L95" s="243"/>
      <c r="M95" s="243"/>
      <c r="N95" s="244"/>
      <c r="O95" s="245"/>
      <c r="P95" s="246"/>
    </row>
    <row r="96" spans="1:16" x14ac:dyDescent="0.2">
      <c r="A96" s="238"/>
      <c r="B96" s="247"/>
      <c r="C96" s="248"/>
      <c r="D96" s="249"/>
      <c r="E96" s="7" t="s">
        <v>27</v>
      </c>
      <c r="F96" s="6" t="s">
        <v>28</v>
      </c>
      <c r="G96" s="6" t="s">
        <v>40</v>
      </c>
      <c r="H96" s="6" t="s">
        <v>38</v>
      </c>
      <c r="I96" s="6" t="s">
        <v>47</v>
      </c>
      <c r="J96" s="6" t="s">
        <v>41</v>
      </c>
      <c r="K96" s="6" t="s">
        <v>39</v>
      </c>
      <c r="L96" s="6" t="s">
        <v>46</v>
      </c>
      <c r="M96" s="6" t="s">
        <v>43</v>
      </c>
      <c r="N96" s="6" t="s">
        <v>44</v>
      </c>
      <c r="O96" s="6" t="s">
        <v>45</v>
      </c>
      <c r="P96" s="8" t="s">
        <v>37</v>
      </c>
    </row>
    <row r="97" spans="1:16" x14ac:dyDescent="0.2">
      <c r="A97" s="238"/>
      <c r="B97" s="12" t="s">
        <v>24</v>
      </c>
      <c r="C97" s="9">
        <v>88309</v>
      </c>
      <c r="D97" s="12" t="s">
        <v>50</v>
      </c>
      <c r="E97" s="13" t="s">
        <v>31</v>
      </c>
      <c r="F97" s="12" t="s">
        <v>32</v>
      </c>
      <c r="G97" s="15"/>
      <c r="H97" s="14"/>
      <c r="I97" s="14"/>
      <c r="J97" s="103">
        <v>0.108</v>
      </c>
      <c r="K97" s="22">
        <v>19.27</v>
      </c>
      <c r="L97" s="22">
        <f>J97*K97</f>
        <v>2.0811600000000001</v>
      </c>
      <c r="M97" s="15"/>
      <c r="N97" s="14"/>
      <c r="O97" s="14"/>
      <c r="P97" s="16">
        <f t="shared" ref="P97:P101" si="26">I97+L97+O97</f>
        <v>2.0811600000000001</v>
      </c>
    </row>
    <row r="98" spans="1:16" x14ac:dyDescent="0.2">
      <c r="A98" s="238"/>
      <c r="B98" s="12" t="s">
        <v>24</v>
      </c>
      <c r="C98" s="9">
        <v>88316</v>
      </c>
      <c r="D98" s="12" t="s">
        <v>50</v>
      </c>
      <c r="E98" s="13" t="s">
        <v>34</v>
      </c>
      <c r="F98" s="12" t="s">
        <v>32</v>
      </c>
      <c r="G98" s="15"/>
      <c r="H98" s="14"/>
      <c r="I98" s="14"/>
      <c r="J98" s="103">
        <v>5.3999999999999999E-2</v>
      </c>
      <c r="K98" s="22">
        <v>14.94</v>
      </c>
      <c r="L98" s="22">
        <f t="shared" ref="L98" si="27">J98*K98</f>
        <v>0.80675999999999992</v>
      </c>
      <c r="M98" s="15"/>
      <c r="N98" s="14"/>
      <c r="O98" s="14"/>
      <c r="P98" s="16">
        <f t="shared" si="26"/>
        <v>0.80675999999999992</v>
      </c>
    </row>
    <row r="99" spans="1:16" ht="51" x14ac:dyDescent="0.2">
      <c r="A99" s="250"/>
      <c r="B99" s="12" t="s">
        <v>24</v>
      </c>
      <c r="C99" s="9">
        <v>87393</v>
      </c>
      <c r="D99" s="12" t="s">
        <v>1</v>
      </c>
      <c r="E99" s="13" t="s">
        <v>275</v>
      </c>
      <c r="F99" s="12" t="s">
        <v>4</v>
      </c>
      <c r="G99" s="15"/>
      <c r="H99" s="14"/>
      <c r="I99" s="14"/>
      <c r="J99" s="15"/>
      <c r="K99" s="14"/>
      <c r="L99" s="14"/>
      <c r="M99" s="105">
        <v>1.5E-3</v>
      </c>
      <c r="N99" s="23">
        <v>4372.45</v>
      </c>
      <c r="O99" s="23">
        <f>M99*N99</f>
        <v>6.558675</v>
      </c>
      <c r="P99" s="16">
        <f t="shared" si="26"/>
        <v>6.558675</v>
      </c>
    </row>
    <row r="100" spans="1:16" x14ac:dyDescent="0.2">
      <c r="A100" s="231" t="s">
        <v>35</v>
      </c>
      <c r="B100" s="232"/>
      <c r="C100" s="232"/>
      <c r="D100" s="232"/>
      <c r="E100" s="232"/>
      <c r="F100" s="232"/>
      <c r="G100" s="232"/>
      <c r="H100" s="232"/>
      <c r="I100" s="17">
        <f>SUM(I97:I99)</f>
        <v>0</v>
      </c>
      <c r="J100" s="18"/>
      <c r="K100" s="18"/>
      <c r="L100" s="17">
        <f>SUM(L97:L99)</f>
        <v>2.8879200000000003</v>
      </c>
      <c r="M100" s="17"/>
      <c r="N100" s="17"/>
      <c r="O100" s="17">
        <f>SUM(O97:O99)</f>
        <v>6.558675</v>
      </c>
      <c r="P100" s="16">
        <f t="shared" si="26"/>
        <v>9.4465950000000003</v>
      </c>
    </row>
    <row r="101" spans="1:16" x14ac:dyDescent="0.2">
      <c r="A101" s="231" t="s">
        <v>42</v>
      </c>
      <c r="B101" s="232"/>
      <c r="C101" s="232"/>
      <c r="D101" s="232"/>
      <c r="E101" s="232"/>
      <c r="F101" s="232"/>
      <c r="G101" s="233"/>
      <c r="H101" s="40">
        <f>BDI!$C$22</f>
        <v>0.25009701567424636</v>
      </c>
      <c r="I101" s="19">
        <f>I100*$H101</f>
        <v>0</v>
      </c>
      <c r="J101" s="18"/>
      <c r="K101" s="18"/>
      <c r="L101" s="19">
        <f>L100*$H101</f>
        <v>0.7222601735059696</v>
      </c>
      <c r="M101" s="19"/>
      <c r="N101" s="19"/>
      <c r="O101" s="19">
        <f>O100*$H101</f>
        <v>1.6403050442772877</v>
      </c>
      <c r="P101" s="16">
        <f t="shared" si="26"/>
        <v>2.3625652177832572</v>
      </c>
    </row>
    <row r="102" spans="1:16" ht="13.5" thickBot="1" x14ac:dyDescent="0.25">
      <c r="A102" s="234" t="s">
        <v>51</v>
      </c>
      <c r="B102" s="235"/>
      <c r="C102" s="235"/>
      <c r="D102" s="235"/>
      <c r="E102" s="235"/>
      <c r="F102" s="235"/>
      <c r="G102" s="235"/>
      <c r="H102" s="235"/>
      <c r="I102" s="235"/>
      <c r="J102" s="235"/>
      <c r="K102" s="235"/>
      <c r="L102" s="235"/>
      <c r="M102" s="235"/>
      <c r="N102" s="235"/>
      <c r="O102" s="236"/>
      <c r="P102" s="20">
        <f>P100+P101</f>
        <v>11.809160217783258</v>
      </c>
    </row>
    <row r="103" spans="1:16" ht="13.5" thickBot="1" x14ac:dyDescent="0.25"/>
    <row r="104" spans="1:16" x14ac:dyDescent="0.2">
      <c r="A104" s="215" t="s">
        <v>48</v>
      </c>
      <c r="B104" s="216"/>
      <c r="C104" s="216"/>
      <c r="D104" s="216"/>
      <c r="E104" s="216"/>
      <c r="F104" s="216"/>
      <c r="G104" s="216"/>
      <c r="H104" s="216"/>
      <c r="I104" s="216"/>
      <c r="J104" s="216"/>
      <c r="K104" s="216"/>
      <c r="L104" s="216"/>
      <c r="M104" s="216"/>
      <c r="N104" s="216"/>
      <c r="O104" s="216"/>
      <c r="P104" s="217"/>
    </row>
    <row r="105" spans="1:16" x14ac:dyDescent="0.2">
      <c r="A105" s="5" t="s">
        <v>12</v>
      </c>
      <c r="B105" s="6" t="s">
        <v>25</v>
      </c>
      <c r="C105" s="6" t="s">
        <v>0</v>
      </c>
      <c r="D105" s="6" t="s">
        <v>26</v>
      </c>
      <c r="E105" s="239" t="s">
        <v>277</v>
      </c>
      <c r="F105" s="240"/>
      <c r="G105" s="240"/>
      <c r="H105" s="240"/>
      <c r="I105" s="240"/>
      <c r="J105" s="240"/>
      <c r="K105" s="240"/>
      <c r="L105" s="240"/>
      <c r="M105" s="240"/>
      <c r="N105" s="241"/>
      <c r="O105" s="245" t="s">
        <v>49</v>
      </c>
      <c r="P105" s="246" t="s">
        <v>3</v>
      </c>
    </row>
    <row r="106" spans="1:16" x14ac:dyDescent="0.2">
      <c r="A106" s="237" t="s">
        <v>172</v>
      </c>
      <c r="B106" s="100" t="s">
        <v>24</v>
      </c>
      <c r="C106" s="102">
        <v>87777</v>
      </c>
      <c r="D106" s="102" t="s">
        <v>1</v>
      </c>
      <c r="E106" s="242"/>
      <c r="F106" s="243"/>
      <c r="G106" s="243"/>
      <c r="H106" s="243"/>
      <c r="I106" s="243"/>
      <c r="J106" s="243"/>
      <c r="K106" s="243"/>
      <c r="L106" s="243"/>
      <c r="M106" s="243"/>
      <c r="N106" s="244"/>
      <c r="O106" s="245"/>
      <c r="P106" s="246"/>
    </row>
    <row r="107" spans="1:16" x14ac:dyDescent="0.2">
      <c r="A107" s="238"/>
      <c r="B107" s="247"/>
      <c r="C107" s="248"/>
      <c r="D107" s="249"/>
      <c r="E107" s="7" t="s">
        <v>27</v>
      </c>
      <c r="F107" s="6" t="s">
        <v>28</v>
      </c>
      <c r="G107" s="6" t="s">
        <v>40</v>
      </c>
      <c r="H107" s="6" t="s">
        <v>38</v>
      </c>
      <c r="I107" s="6" t="s">
        <v>47</v>
      </c>
      <c r="J107" s="6" t="s">
        <v>41</v>
      </c>
      <c r="K107" s="6" t="s">
        <v>39</v>
      </c>
      <c r="L107" s="6" t="s">
        <v>46</v>
      </c>
      <c r="M107" s="6" t="s">
        <v>43</v>
      </c>
      <c r="N107" s="6" t="s">
        <v>44</v>
      </c>
      <c r="O107" s="6" t="s">
        <v>45</v>
      </c>
      <c r="P107" s="8" t="s">
        <v>37</v>
      </c>
    </row>
    <row r="108" spans="1:16" ht="38.25" x14ac:dyDescent="0.2">
      <c r="A108" s="238"/>
      <c r="B108" s="12" t="s">
        <v>24</v>
      </c>
      <c r="C108" s="9">
        <v>37411</v>
      </c>
      <c r="D108" s="12" t="s">
        <v>30</v>
      </c>
      <c r="E108" s="13" t="s">
        <v>272</v>
      </c>
      <c r="F108" s="12" t="s">
        <v>3</v>
      </c>
      <c r="G108" s="104">
        <v>0.13880000000000001</v>
      </c>
      <c r="H108" s="21">
        <v>17.37</v>
      </c>
      <c r="I108" s="21">
        <f t="shared" ref="I108" si="28">G108*H108</f>
        <v>2.4109560000000001</v>
      </c>
      <c r="J108" s="15"/>
      <c r="K108" s="14"/>
      <c r="L108" s="14"/>
      <c r="M108" s="15"/>
      <c r="N108" s="14"/>
      <c r="O108" s="14"/>
      <c r="P108" s="16">
        <f t="shared" ref="P108:P113" si="29">I108+L108+O108</f>
        <v>2.4109560000000001</v>
      </c>
    </row>
    <row r="109" spans="1:16" x14ac:dyDescent="0.2">
      <c r="A109" s="238"/>
      <c r="B109" s="12" t="s">
        <v>24</v>
      </c>
      <c r="C109" s="9">
        <v>88309</v>
      </c>
      <c r="D109" s="12" t="s">
        <v>50</v>
      </c>
      <c r="E109" s="13" t="s">
        <v>31</v>
      </c>
      <c r="F109" s="12" t="s">
        <v>32</v>
      </c>
      <c r="G109" s="15"/>
      <c r="H109" s="14"/>
      <c r="I109" s="14"/>
      <c r="J109" s="103">
        <v>0.78</v>
      </c>
      <c r="K109" s="22">
        <v>19.27</v>
      </c>
      <c r="L109" s="22">
        <f>J109*K109</f>
        <v>15.0306</v>
      </c>
      <c r="M109" s="15"/>
      <c r="N109" s="14"/>
      <c r="O109" s="14"/>
      <c r="P109" s="16">
        <f t="shared" si="29"/>
        <v>15.0306</v>
      </c>
    </row>
    <row r="110" spans="1:16" x14ac:dyDescent="0.2">
      <c r="A110" s="238"/>
      <c r="B110" s="12" t="s">
        <v>24</v>
      </c>
      <c r="C110" s="9">
        <v>88316</v>
      </c>
      <c r="D110" s="12" t="s">
        <v>50</v>
      </c>
      <c r="E110" s="13" t="s">
        <v>34</v>
      </c>
      <c r="F110" s="12" t="s">
        <v>32</v>
      </c>
      <c r="G110" s="15"/>
      <c r="H110" s="14"/>
      <c r="I110" s="14"/>
      <c r="J110" s="103">
        <v>0.78</v>
      </c>
      <c r="K110" s="22">
        <v>14.94</v>
      </c>
      <c r="L110" s="22">
        <f t="shared" ref="L110" si="30">J110*K110</f>
        <v>11.6532</v>
      </c>
      <c r="M110" s="15"/>
      <c r="N110" s="14"/>
      <c r="O110" s="14"/>
      <c r="P110" s="16">
        <f t="shared" si="29"/>
        <v>11.6532</v>
      </c>
    </row>
    <row r="111" spans="1:16" ht="51" x14ac:dyDescent="0.2">
      <c r="A111" s="250"/>
      <c r="B111" s="12" t="s">
        <v>24</v>
      </c>
      <c r="C111" s="9">
        <v>87369</v>
      </c>
      <c r="D111" s="12" t="s">
        <v>1</v>
      </c>
      <c r="E111" s="13" t="s">
        <v>275</v>
      </c>
      <c r="F111" s="12" t="s">
        <v>4</v>
      </c>
      <c r="G111" s="15"/>
      <c r="H111" s="14"/>
      <c r="I111" s="14"/>
      <c r="J111" s="15"/>
      <c r="K111" s="14"/>
      <c r="L111" s="14"/>
      <c r="M111" s="105">
        <v>3.1399999999999997E-2</v>
      </c>
      <c r="N111" s="23">
        <v>502.14</v>
      </c>
      <c r="O111" s="23">
        <f>M111*N111</f>
        <v>15.767195999999998</v>
      </c>
      <c r="P111" s="16">
        <f t="shared" si="29"/>
        <v>15.767195999999998</v>
      </c>
    </row>
    <row r="112" spans="1:16" x14ac:dyDescent="0.2">
      <c r="A112" s="231" t="s">
        <v>35</v>
      </c>
      <c r="B112" s="232"/>
      <c r="C112" s="232"/>
      <c r="D112" s="232"/>
      <c r="E112" s="232"/>
      <c r="F112" s="232"/>
      <c r="G112" s="232"/>
      <c r="H112" s="232"/>
      <c r="I112" s="17">
        <f>SUM(I108:I111)</f>
        <v>2.4109560000000001</v>
      </c>
      <c r="J112" s="18"/>
      <c r="K112" s="18"/>
      <c r="L112" s="17">
        <f>SUM(L108:L111)</f>
        <v>26.683799999999998</v>
      </c>
      <c r="M112" s="17"/>
      <c r="N112" s="17"/>
      <c r="O112" s="17">
        <f>SUM(O108:O111)</f>
        <v>15.767195999999998</v>
      </c>
      <c r="P112" s="16">
        <f t="shared" si="29"/>
        <v>44.861951999999995</v>
      </c>
    </row>
    <row r="113" spans="1:16" x14ac:dyDescent="0.2">
      <c r="A113" s="231" t="s">
        <v>42</v>
      </c>
      <c r="B113" s="232"/>
      <c r="C113" s="232"/>
      <c r="D113" s="232"/>
      <c r="E113" s="232"/>
      <c r="F113" s="232"/>
      <c r="G113" s="233"/>
      <c r="H113" s="40">
        <f>BDI!$C$22</f>
        <v>0.25009701567424636</v>
      </c>
      <c r="I113" s="19">
        <f>I112*$H113</f>
        <v>0.60297290052191832</v>
      </c>
      <c r="J113" s="18"/>
      <c r="K113" s="18"/>
      <c r="L113" s="19">
        <f>L112*$H113</f>
        <v>6.6735387468484548</v>
      </c>
      <c r="M113" s="19"/>
      <c r="N113" s="19"/>
      <c r="O113" s="19">
        <f>O112*$H113</f>
        <v>3.9433286651509141</v>
      </c>
      <c r="P113" s="16">
        <f t="shared" si="29"/>
        <v>11.219840312521288</v>
      </c>
    </row>
    <row r="114" spans="1:16" ht="13.5" thickBot="1" x14ac:dyDescent="0.25">
      <c r="A114" s="234" t="s">
        <v>51</v>
      </c>
      <c r="B114" s="235"/>
      <c r="C114" s="235"/>
      <c r="D114" s="235"/>
      <c r="E114" s="235"/>
      <c r="F114" s="235"/>
      <c r="G114" s="235"/>
      <c r="H114" s="235"/>
      <c r="I114" s="235"/>
      <c r="J114" s="235"/>
      <c r="K114" s="235"/>
      <c r="L114" s="235"/>
      <c r="M114" s="235"/>
      <c r="N114" s="235"/>
      <c r="O114" s="236"/>
      <c r="P114" s="20">
        <f>P112+P113</f>
        <v>56.081792312521287</v>
      </c>
    </row>
    <row r="115" spans="1:16" ht="13.5" thickBot="1" x14ac:dyDescent="0.25"/>
    <row r="116" spans="1:16" x14ac:dyDescent="0.2">
      <c r="A116" s="215" t="s">
        <v>48</v>
      </c>
      <c r="B116" s="216"/>
      <c r="C116" s="216"/>
      <c r="D116" s="216"/>
      <c r="E116" s="216"/>
      <c r="F116" s="216"/>
      <c r="G116" s="216"/>
      <c r="H116" s="216"/>
      <c r="I116" s="216"/>
      <c r="J116" s="216"/>
      <c r="K116" s="216"/>
      <c r="L116" s="216"/>
      <c r="M116" s="216"/>
      <c r="N116" s="216"/>
      <c r="O116" s="216"/>
      <c r="P116" s="217"/>
    </row>
    <row r="117" spans="1:16" x14ac:dyDescent="0.2">
      <c r="A117" s="5" t="s">
        <v>12</v>
      </c>
      <c r="B117" s="6" t="s">
        <v>25</v>
      </c>
      <c r="C117" s="6" t="s">
        <v>0</v>
      </c>
      <c r="D117" s="6" t="s">
        <v>26</v>
      </c>
      <c r="E117" s="239" t="s">
        <v>278</v>
      </c>
      <c r="F117" s="240"/>
      <c r="G117" s="240"/>
      <c r="H117" s="240"/>
      <c r="I117" s="240"/>
      <c r="J117" s="240"/>
      <c r="K117" s="240"/>
      <c r="L117" s="240"/>
      <c r="M117" s="240"/>
      <c r="N117" s="241"/>
      <c r="O117" s="245" t="s">
        <v>49</v>
      </c>
      <c r="P117" s="246" t="s">
        <v>3</v>
      </c>
    </row>
    <row r="118" spans="1:16" x14ac:dyDescent="0.2">
      <c r="A118" s="237" t="s">
        <v>172</v>
      </c>
      <c r="B118" s="100" t="s">
        <v>24</v>
      </c>
      <c r="C118" s="102">
        <v>96135</v>
      </c>
      <c r="D118" s="102" t="s">
        <v>1</v>
      </c>
      <c r="E118" s="242"/>
      <c r="F118" s="243"/>
      <c r="G118" s="243"/>
      <c r="H118" s="243"/>
      <c r="I118" s="243"/>
      <c r="J118" s="243"/>
      <c r="K118" s="243"/>
      <c r="L118" s="243"/>
      <c r="M118" s="243"/>
      <c r="N118" s="244"/>
      <c r="O118" s="245"/>
      <c r="P118" s="246"/>
    </row>
    <row r="119" spans="1:16" x14ac:dyDescent="0.2">
      <c r="A119" s="238"/>
      <c r="B119" s="247"/>
      <c r="C119" s="248"/>
      <c r="D119" s="249"/>
      <c r="E119" s="7" t="s">
        <v>27</v>
      </c>
      <c r="F119" s="6" t="s">
        <v>28</v>
      </c>
      <c r="G119" s="6" t="s">
        <v>40</v>
      </c>
      <c r="H119" s="6" t="s">
        <v>38</v>
      </c>
      <c r="I119" s="6" t="s">
        <v>47</v>
      </c>
      <c r="J119" s="6" t="s">
        <v>41</v>
      </c>
      <c r="K119" s="6" t="s">
        <v>39</v>
      </c>
      <c r="L119" s="6" t="s">
        <v>46</v>
      </c>
      <c r="M119" s="6" t="s">
        <v>43</v>
      </c>
      <c r="N119" s="6" t="s">
        <v>44</v>
      </c>
      <c r="O119" s="6" t="s">
        <v>45</v>
      </c>
      <c r="P119" s="8" t="s">
        <v>37</v>
      </c>
    </row>
    <row r="120" spans="1:16" ht="25.5" x14ac:dyDescent="0.2">
      <c r="A120" s="238"/>
      <c r="B120" s="12" t="s">
        <v>24</v>
      </c>
      <c r="C120" s="9">
        <v>3767</v>
      </c>
      <c r="D120" s="12" t="s">
        <v>30</v>
      </c>
      <c r="E120" s="13" t="s">
        <v>279</v>
      </c>
      <c r="F120" s="12" t="s">
        <v>193</v>
      </c>
      <c r="G120" s="104">
        <v>0.1</v>
      </c>
      <c r="H120" s="21">
        <v>0.54</v>
      </c>
      <c r="I120" s="21">
        <f t="shared" ref="I120" si="31">G120*H120</f>
        <v>5.4000000000000006E-2</v>
      </c>
      <c r="J120" s="15"/>
      <c r="K120" s="14"/>
      <c r="L120" s="14"/>
      <c r="M120" s="15"/>
      <c r="N120" s="14"/>
      <c r="O120" s="14"/>
      <c r="P120" s="16">
        <f t="shared" ref="P120:P125" si="32">I120+L120+O120</f>
        <v>5.4000000000000006E-2</v>
      </c>
    </row>
    <row r="121" spans="1:16" ht="25.5" x14ac:dyDescent="0.2">
      <c r="A121" s="238"/>
      <c r="B121" s="12" t="s">
        <v>24</v>
      </c>
      <c r="C121" s="9">
        <v>4056</v>
      </c>
      <c r="D121" s="12" t="s">
        <v>30</v>
      </c>
      <c r="E121" s="13" t="s">
        <v>280</v>
      </c>
      <c r="F121" s="12" t="s">
        <v>285</v>
      </c>
      <c r="G121" s="104">
        <v>0.24399999999999999</v>
      </c>
      <c r="H121" s="21">
        <v>24.78</v>
      </c>
      <c r="I121" s="21">
        <f t="shared" ref="I121" si="33">G121*H121</f>
        <v>6.0463200000000006</v>
      </c>
      <c r="J121" s="15"/>
      <c r="K121" s="14"/>
      <c r="L121" s="14"/>
      <c r="M121" s="15"/>
      <c r="N121" s="14"/>
      <c r="O121" s="14"/>
      <c r="P121" s="16">
        <f t="shared" ref="P121" si="34">I121+L121+O121</f>
        <v>6.0463200000000006</v>
      </c>
    </row>
    <row r="122" spans="1:16" x14ac:dyDescent="0.2">
      <c r="A122" s="238"/>
      <c r="B122" s="12" t="s">
        <v>24</v>
      </c>
      <c r="C122" s="9">
        <v>88310</v>
      </c>
      <c r="D122" s="12" t="s">
        <v>50</v>
      </c>
      <c r="E122" s="13" t="s">
        <v>281</v>
      </c>
      <c r="F122" s="12" t="s">
        <v>32</v>
      </c>
      <c r="G122" s="15"/>
      <c r="H122" s="14"/>
      <c r="I122" s="14"/>
      <c r="J122" s="103">
        <v>0.57099999999999995</v>
      </c>
      <c r="K122" s="22">
        <v>20.28</v>
      </c>
      <c r="L122" s="22">
        <f>J122*K122</f>
        <v>11.579879999999999</v>
      </c>
      <c r="M122" s="15"/>
      <c r="N122" s="14"/>
      <c r="O122" s="14"/>
      <c r="P122" s="16">
        <f t="shared" si="32"/>
        <v>11.579879999999999</v>
      </c>
    </row>
    <row r="123" spans="1:16" x14ac:dyDescent="0.2">
      <c r="A123" s="238"/>
      <c r="B123" s="12" t="s">
        <v>24</v>
      </c>
      <c r="C123" s="9">
        <v>88316</v>
      </c>
      <c r="D123" s="12" t="s">
        <v>50</v>
      </c>
      <c r="E123" s="13" t="s">
        <v>34</v>
      </c>
      <c r="F123" s="12" t="s">
        <v>32</v>
      </c>
      <c r="G123" s="15"/>
      <c r="H123" s="14"/>
      <c r="I123" s="14"/>
      <c r="J123" s="103">
        <v>0.14299999999999999</v>
      </c>
      <c r="K123" s="22">
        <v>14.94</v>
      </c>
      <c r="L123" s="22">
        <f t="shared" ref="L123" si="35">J123*K123</f>
        <v>2.1364199999999998</v>
      </c>
      <c r="M123" s="15"/>
      <c r="N123" s="14"/>
      <c r="O123" s="14"/>
      <c r="P123" s="16">
        <f t="shared" si="32"/>
        <v>2.1364199999999998</v>
      </c>
    </row>
    <row r="124" spans="1:16" x14ac:dyDescent="0.2">
      <c r="A124" s="231" t="s">
        <v>35</v>
      </c>
      <c r="B124" s="232"/>
      <c r="C124" s="232"/>
      <c r="D124" s="232"/>
      <c r="E124" s="232"/>
      <c r="F124" s="232"/>
      <c r="G124" s="232"/>
      <c r="H124" s="232"/>
      <c r="I124" s="17">
        <f>SUM(I120:I123)</f>
        <v>6.1003200000000009</v>
      </c>
      <c r="J124" s="18"/>
      <c r="K124" s="18"/>
      <c r="L124" s="17">
        <f>SUM(L120:L123)</f>
        <v>13.716299999999999</v>
      </c>
      <c r="M124" s="17"/>
      <c r="N124" s="17"/>
      <c r="O124" s="17">
        <f>SUM(O120:O123)</f>
        <v>0</v>
      </c>
      <c r="P124" s="16">
        <f t="shared" si="32"/>
        <v>19.81662</v>
      </c>
    </row>
    <row r="125" spans="1:16" x14ac:dyDescent="0.2">
      <c r="A125" s="231" t="s">
        <v>42</v>
      </c>
      <c r="B125" s="232"/>
      <c r="C125" s="232"/>
      <c r="D125" s="232"/>
      <c r="E125" s="232"/>
      <c r="F125" s="232"/>
      <c r="G125" s="233"/>
      <c r="H125" s="40">
        <f>BDI!$C$22</f>
        <v>0.25009701567424636</v>
      </c>
      <c r="I125" s="19">
        <f>I124*$H125</f>
        <v>1.5256718266579188</v>
      </c>
      <c r="J125" s="18"/>
      <c r="K125" s="18"/>
      <c r="L125" s="19">
        <f>L124*$H125</f>
        <v>3.4304056960926648</v>
      </c>
      <c r="M125" s="19"/>
      <c r="N125" s="19"/>
      <c r="O125" s="19">
        <f>O124*$H125</f>
        <v>0</v>
      </c>
      <c r="P125" s="16">
        <f t="shared" si="32"/>
        <v>4.9560775227505838</v>
      </c>
    </row>
    <row r="126" spans="1:16" ht="13.5" thickBot="1" x14ac:dyDescent="0.25">
      <c r="A126" s="234" t="s">
        <v>51</v>
      </c>
      <c r="B126" s="235"/>
      <c r="C126" s="235"/>
      <c r="D126" s="235"/>
      <c r="E126" s="235"/>
      <c r="F126" s="235"/>
      <c r="G126" s="235"/>
      <c r="H126" s="235"/>
      <c r="I126" s="235"/>
      <c r="J126" s="235"/>
      <c r="K126" s="235"/>
      <c r="L126" s="235"/>
      <c r="M126" s="235"/>
      <c r="N126" s="235"/>
      <c r="O126" s="236"/>
      <c r="P126" s="20">
        <f>P124+P125</f>
        <v>24.772697522750583</v>
      </c>
    </row>
    <row r="127" spans="1:16" ht="13.5" thickBot="1" x14ac:dyDescent="0.25"/>
    <row r="128" spans="1:16" x14ac:dyDescent="0.2">
      <c r="A128" s="215" t="s">
        <v>48</v>
      </c>
      <c r="B128" s="216"/>
      <c r="C128" s="216"/>
      <c r="D128" s="216"/>
      <c r="E128" s="216"/>
      <c r="F128" s="216"/>
      <c r="G128" s="216"/>
      <c r="H128" s="216"/>
      <c r="I128" s="216"/>
      <c r="J128" s="216"/>
      <c r="K128" s="216"/>
      <c r="L128" s="216"/>
      <c r="M128" s="216"/>
      <c r="N128" s="216"/>
      <c r="O128" s="216"/>
      <c r="P128" s="217"/>
    </row>
    <row r="129" spans="1:16" x14ac:dyDescent="0.2">
      <c r="A129" s="5" t="s">
        <v>12</v>
      </c>
      <c r="B129" s="6" t="s">
        <v>25</v>
      </c>
      <c r="C129" s="6" t="s">
        <v>0</v>
      </c>
      <c r="D129" s="6" t="s">
        <v>26</v>
      </c>
      <c r="E129" s="239" t="s">
        <v>282</v>
      </c>
      <c r="F129" s="240"/>
      <c r="G129" s="240"/>
      <c r="H129" s="240"/>
      <c r="I129" s="240"/>
      <c r="J129" s="240"/>
      <c r="K129" s="240"/>
      <c r="L129" s="240"/>
      <c r="M129" s="240"/>
      <c r="N129" s="241"/>
      <c r="O129" s="245" t="s">
        <v>49</v>
      </c>
      <c r="P129" s="246" t="s">
        <v>3</v>
      </c>
    </row>
    <row r="130" spans="1:16" x14ac:dyDescent="0.2">
      <c r="A130" s="237" t="s">
        <v>172</v>
      </c>
      <c r="B130" s="100" t="s">
        <v>24</v>
      </c>
      <c r="C130" s="102">
        <v>88489</v>
      </c>
      <c r="D130" s="102" t="s">
        <v>1</v>
      </c>
      <c r="E130" s="242"/>
      <c r="F130" s="243"/>
      <c r="G130" s="243"/>
      <c r="H130" s="243"/>
      <c r="I130" s="243"/>
      <c r="J130" s="243"/>
      <c r="K130" s="243"/>
      <c r="L130" s="243"/>
      <c r="M130" s="243"/>
      <c r="N130" s="244"/>
      <c r="O130" s="245"/>
      <c r="P130" s="246"/>
    </row>
    <row r="131" spans="1:16" x14ac:dyDescent="0.2">
      <c r="A131" s="238"/>
      <c r="B131" s="247"/>
      <c r="C131" s="248"/>
      <c r="D131" s="249"/>
      <c r="E131" s="7" t="s">
        <v>27</v>
      </c>
      <c r="F131" s="6" t="s">
        <v>28</v>
      </c>
      <c r="G131" s="6" t="s">
        <v>40</v>
      </c>
      <c r="H131" s="6" t="s">
        <v>38</v>
      </c>
      <c r="I131" s="6" t="s">
        <v>47</v>
      </c>
      <c r="J131" s="6" t="s">
        <v>41</v>
      </c>
      <c r="K131" s="6" t="s">
        <v>39</v>
      </c>
      <c r="L131" s="6" t="s">
        <v>46</v>
      </c>
      <c r="M131" s="6" t="s">
        <v>43</v>
      </c>
      <c r="N131" s="6" t="s">
        <v>44</v>
      </c>
      <c r="O131" s="6" t="s">
        <v>45</v>
      </c>
      <c r="P131" s="8" t="s">
        <v>37</v>
      </c>
    </row>
    <row r="132" spans="1:16" x14ac:dyDescent="0.2">
      <c r="A132" s="238"/>
      <c r="B132" s="12" t="s">
        <v>24</v>
      </c>
      <c r="C132" s="9">
        <v>7356</v>
      </c>
      <c r="D132" s="12" t="s">
        <v>30</v>
      </c>
      <c r="E132" s="13" t="s">
        <v>283</v>
      </c>
      <c r="F132" s="12" t="s">
        <v>284</v>
      </c>
      <c r="G132" s="104">
        <v>0.33</v>
      </c>
      <c r="H132" s="21">
        <v>17.16</v>
      </c>
      <c r="I132" s="21">
        <f t="shared" ref="I132" si="36">G132*H132</f>
        <v>5.6628000000000007</v>
      </c>
      <c r="J132" s="15"/>
      <c r="K132" s="14"/>
      <c r="L132" s="14"/>
      <c r="M132" s="15"/>
      <c r="N132" s="14"/>
      <c r="O132" s="14"/>
      <c r="P132" s="16">
        <f t="shared" ref="P132:P136" si="37">I132+L132+O132</f>
        <v>5.6628000000000007</v>
      </c>
    </row>
    <row r="133" spans="1:16" x14ac:dyDescent="0.2">
      <c r="A133" s="238"/>
      <c r="B133" s="12" t="s">
        <v>24</v>
      </c>
      <c r="C133" s="9">
        <v>88310</v>
      </c>
      <c r="D133" s="12" t="s">
        <v>50</v>
      </c>
      <c r="E133" s="13" t="s">
        <v>281</v>
      </c>
      <c r="F133" s="12" t="s">
        <v>32</v>
      </c>
      <c r="G133" s="15"/>
      <c r="H133" s="14"/>
      <c r="I133" s="14"/>
      <c r="J133" s="103">
        <v>0.187</v>
      </c>
      <c r="K133" s="22">
        <v>20.28</v>
      </c>
      <c r="L133" s="22">
        <f>J133*K133</f>
        <v>3.7923600000000004</v>
      </c>
      <c r="M133" s="15"/>
      <c r="N133" s="14"/>
      <c r="O133" s="14"/>
      <c r="P133" s="16">
        <f t="shared" si="37"/>
        <v>3.7923600000000004</v>
      </c>
    </row>
    <row r="134" spans="1:16" x14ac:dyDescent="0.2">
      <c r="A134" s="238"/>
      <c r="B134" s="12" t="s">
        <v>24</v>
      </c>
      <c r="C134" s="9">
        <v>88316</v>
      </c>
      <c r="D134" s="12" t="s">
        <v>50</v>
      </c>
      <c r="E134" s="13" t="s">
        <v>34</v>
      </c>
      <c r="F134" s="12" t="s">
        <v>32</v>
      </c>
      <c r="G134" s="15"/>
      <c r="H134" s="14"/>
      <c r="I134" s="14"/>
      <c r="J134" s="103">
        <v>6.9000000000000006E-2</v>
      </c>
      <c r="K134" s="22">
        <v>14.94</v>
      </c>
      <c r="L134" s="22">
        <f t="shared" ref="L134" si="38">J134*K134</f>
        <v>1.0308600000000001</v>
      </c>
      <c r="M134" s="15"/>
      <c r="N134" s="14"/>
      <c r="O134" s="14"/>
      <c r="P134" s="16">
        <f t="shared" si="37"/>
        <v>1.0308600000000001</v>
      </c>
    </row>
    <row r="135" spans="1:16" x14ac:dyDescent="0.2">
      <c r="A135" s="231" t="s">
        <v>35</v>
      </c>
      <c r="B135" s="232"/>
      <c r="C135" s="232"/>
      <c r="D135" s="232"/>
      <c r="E135" s="232"/>
      <c r="F135" s="232"/>
      <c r="G135" s="232"/>
      <c r="H135" s="232"/>
      <c r="I135" s="17">
        <f>SUM(I132:I134)</f>
        <v>5.6628000000000007</v>
      </c>
      <c r="J135" s="18"/>
      <c r="K135" s="18"/>
      <c r="L135" s="17">
        <f>SUM(L132:L134)</f>
        <v>4.823220000000001</v>
      </c>
      <c r="M135" s="17"/>
      <c r="N135" s="17"/>
      <c r="O135" s="17">
        <f>SUM(O132:O134)</f>
        <v>0</v>
      </c>
      <c r="P135" s="16">
        <f t="shared" si="37"/>
        <v>10.486020000000002</v>
      </c>
    </row>
    <row r="136" spans="1:16" x14ac:dyDescent="0.2">
      <c r="A136" s="231" t="s">
        <v>42</v>
      </c>
      <c r="B136" s="232"/>
      <c r="C136" s="232"/>
      <c r="D136" s="232"/>
      <c r="E136" s="232"/>
      <c r="F136" s="232"/>
      <c r="G136" s="233"/>
      <c r="H136" s="40">
        <f>BDI!$C$22</f>
        <v>0.25009701567424636</v>
      </c>
      <c r="I136" s="19">
        <f>I135*$H136</f>
        <v>1.4162493803601224</v>
      </c>
      <c r="J136" s="18"/>
      <c r="K136" s="18"/>
      <c r="L136" s="19">
        <f>L135*$H136</f>
        <v>1.2062729279403388</v>
      </c>
      <c r="M136" s="19"/>
      <c r="N136" s="19"/>
      <c r="O136" s="19">
        <f>O135*$H136</f>
        <v>0</v>
      </c>
      <c r="P136" s="16">
        <f t="shared" si="37"/>
        <v>2.6225223083004612</v>
      </c>
    </row>
    <row r="137" spans="1:16" ht="13.5" thickBot="1" x14ac:dyDescent="0.25">
      <c r="A137" s="234" t="s">
        <v>51</v>
      </c>
      <c r="B137" s="235"/>
      <c r="C137" s="235"/>
      <c r="D137" s="235"/>
      <c r="E137" s="235"/>
      <c r="F137" s="235"/>
      <c r="G137" s="235"/>
      <c r="H137" s="235"/>
      <c r="I137" s="235"/>
      <c r="J137" s="235"/>
      <c r="K137" s="235"/>
      <c r="L137" s="235"/>
      <c r="M137" s="235"/>
      <c r="N137" s="235"/>
      <c r="O137" s="236"/>
      <c r="P137" s="20">
        <f>P135+P136</f>
        <v>13.108542308300462</v>
      </c>
    </row>
  </sheetData>
  <mergeCells count="99">
    <mergeCell ref="A75:H75"/>
    <mergeCell ref="A76:G76"/>
    <mergeCell ref="A77:O77"/>
    <mergeCell ref="A60:P60"/>
    <mergeCell ref="E61:N62"/>
    <mergeCell ref="O61:O62"/>
    <mergeCell ref="P61:P62"/>
    <mergeCell ref="A62:A74"/>
    <mergeCell ref="B63:D63"/>
    <mergeCell ref="A3:P3"/>
    <mergeCell ref="A10:G10"/>
    <mergeCell ref="A11:O11"/>
    <mergeCell ref="E4:N5"/>
    <mergeCell ref="O4:O5"/>
    <mergeCell ref="P4:P5"/>
    <mergeCell ref="A5:A8"/>
    <mergeCell ref="B6:D6"/>
    <mergeCell ref="A9:H9"/>
    <mergeCell ref="A13:P13"/>
    <mergeCell ref="E14:N15"/>
    <mergeCell ref="O14:O15"/>
    <mergeCell ref="P14:P15"/>
    <mergeCell ref="A15:A17"/>
    <mergeCell ref="B16:D16"/>
    <mergeCell ref="A18:H18"/>
    <mergeCell ref="A19:G19"/>
    <mergeCell ref="A20:O20"/>
    <mergeCell ref="A22:P22"/>
    <mergeCell ref="E23:N24"/>
    <mergeCell ref="O23:O24"/>
    <mergeCell ref="P23:P24"/>
    <mergeCell ref="A24:A26"/>
    <mergeCell ref="B25:D25"/>
    <mergeCell ref="A56:H56"/>
    <mergeCell ref="A57:G57"/>
    <mergeCell ref="A58:O58"/>
    <mergeCell ref="A47:P47"/>
    <mergeCell ref="E48:N49"/>
    <mergeCell ref="O48:O49"/>
    <mergeCell ref="P48:P49"/>
    <mergeCell ref="A49:A54"/>
    <mergeCell ref="B50:D50"/>
    <mergeCell ref="A45:O45"/>
    <mergeCell ref="A33:A42"/>
    <mergeCell ref="A31:P31"/>
    <mergeCell ref="E32:N33"/>
    <mergeCell ref="O32:O33"/>
    <mergeCell ref="P32:P33"/>
    <mergeCell ref="B34:D34"/>
    <mergeCell ref="A27:H27"/>
    <mergeCell ref="A28:G28"/>
    <mergeCell ref="A29:O29"/>
    <mergeCell ref="A43:H43"/>
    <mergeCell ref="A44:G44"/>
    <mergeCell ref="A79:P79"/>
    <mergeCell ref="E80:N81"/>
    <mergeCell ref="O80:O81"/>
    <mergeCell ref="P80:P81"/>
    <mergeCell ref="A81:A88"/>
    <mergeCell ref="B82:D82"/>
    <mergeCell ref="A89:H89"/>
    <mergeCell ref="A90:G90"/>
    <mergeCell ref="A91:O91"/>
    <mergeCell ref="A93:P93"/>
    <mergeCell ref="E94:N95"/>
    <mergeCell ref="O94:O95"/>
    <mergeCell ref="P94:P95"/>
    <mergeCell ref="A95:A99"/>
    <mergeCell ref="B96:D96"/>
    <mergeCell ref="A100:H100"/>
    <mergeCell ref="A101:G101"/>
    <mergeCell ref="A102:O102"/>
    <mergeCell ref="A104:P104"/>
    <mergeCell ref="E105:N106"/>
    <mergeCell ref="O105:O106"/>
    <mergeCell ref="P105:P106"/>
    <mergeCell ref="A106:A111"/>
    <mergeCell ref="B107:D107"/>
    <mergeCell ref="A112:H112"/>
    <mergeCell ref="A113:G113"/>
    <mergeCell ref="A114:O114"/>
    <mergeCell ref="A116:P116"/>
    <mergeCell ref="E117:N118"/>
    <mergeCell ref="O117:O118"/>
    <mergeCell ref="P117:P118"/>
    <mergeCell ref="A118:A123"/>
    <mergeCell ref="B119:D119"/>
    <mergeCell ref="A135:H135"/>
    <mergeCell ref="A136:G136"/>
    <mergeCell ref="A137:O137"/>
    <mergeCell ref="A124:H124"/>
    <mergeCell ref="A125:G125"/>
    <mergeCell ref="A126:O126"/>
    <mergeCell ref="A128:P128"/>
    <mergeCell ref="E129:N130"/>
    <mergeCell ref="O129:O130"/>
    <mergeCell ref="P129:P130"/>
    <mergeCell ref="A130:A134"/>
    <mergeCell ref="B131:D131"/>
  </mergeCells>
  <phoneticPr fontId="18" type="noConversion"/>
  <pageMargins left="0.25" right="0.25" top="0.75" bottom="0.75" header="0.3" footer="0.3"/>
  <pageSetup paperSize="9" scale="42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8"/>
  <sheetViews>
    <sheetView zoomScaleNormal="100" workbookViewId="0">
      <selection activeCell="B4" sqref="B4"/>
    </sheetView>
  </sheetViews>
  <sheetFormatPr defaultColWidth="8.7109375" defaultRowHeight="12.75" x14ac:dyDescent="0.2"/>
  <cols>
    <col min="1" max="16384" width="8.7109375" style="10"/>
  </cols>
  <sheetData>
    <row r="1" spans="1:17" x14ac:dyDescent="0.2">
      <c r="A1" s="52"/>
      <c r="B1" s="52" t="s">
        <v>70</v>
      </c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</row>
    <row r="2" spans="1:17" ht="13.5" x14ac:dyDescent="0.25">
      <c r="A2" s="53"/>
      <c r="B2" s="53" t="s">
        <v>71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</row>
    <row r="3" spans="1:17" x14ac:dyDescent="0.2">
      <c r="A3" s="54"/>
      <c r="B3" s="55"/>
      <c r="C3" s="56"/>
      <c r="D3" s="56"/>
      <c r="E3" s="56"/>
      <c r="F3" s="56"/>
      <c r="G3" s="57"/>
      <c r="H3" s="56"/>
      <c r="I3" s="56"/>
      <c r="J3" s="56"/>
      <c r="K3" s="56"/>
      <c r="L3" s="56"/>
      <c r="M3" s="56"/>
      <c r="N3" s="56"/>
      <c r="O3" s="56"/>
      <c r="P3" s="57"/>
      <c r="Q3" s="56"/>
    </row>
    <row r="4" spans="1:17" x14ac:dyDescent="0.2">
      <c r="A4" s="54"/>
      <c r="B4" s="56"/>
      <c r="C4" s="56"/>
      <c r="D4" s="56"/>
      <c r="E4" s="56"/>
      <c r="F4" s="56"/>
      <c r="G4" s="57"/>
      <c r="H4" s="56"/>
      <c r="I4" s="56"/>
      <c r="J4" s="56"/>
      <c r="K4" s="56"/>
      <c r="L4" s="56"/>
      <c r="M4" s="56"/>
      <c r="N4" s="56"/>
      <c r="O4" s="56"/>
      <c r="P4" s="57"/>
      <c r="Q4" s="56"/>
    </row>
    <row r="5" spans="1:17" ht="13.5" x14ac:dyDescent="0.25">
      <c r="A5" s="58"/>
      <c r="B5" s="51" t="s">
        <v>148</v>
      </c>
      <c r="C5" s="51"/>
      <c r="D5" s="51"/>
      <c r="E5" s="51"/>
      <c r="F5" s="51"/>
      <c r="G5" s="59"/>
      <c r="H5" s="51"/>
      <c r="I5" s="56"/>
      <c r="J5" s="56"/>
      <c r="K5" s="49" t="s">
        <v>72</v>
      </c>
      <c r="L5" s="49"/>
      <c r="M5" s="49"/>
      <c r="N5" s="49"/>
      <c r="O5" s="49"/>
      <c r="P5" s="50"/>
      <c r="Q5" s="49"/>
    </row>
    <row r="6" spans="1:17" ht="13.5" x14ac:dyDescent="0.25">
      <c r="A6" s="58"/>
      <c r="B6" s="51"/>
      <c r="C6" s="51"/>
      <c r="D6" s="51"/>
      <c r="E6" s="51"/>
      <c r="F6" s="51"/>
      <c r="G6" s="59"/>
      <c r="H6" s="51"/>
      <c r="I6" s="51"/>
      <c r="J6" s="51"/>
      <c r="K6" s="49" t="s">
        <v>149</v>
      </c>
      <c r="L6" s="49"/>
      <c r="M6" s="49"/>
      <c r="N6" s="49"/>
      <c r="O6" s="49"/>
      <c r="P6" s="50"/>
      <c r="Q6" s="49"/>
    </row>
    <row r="7" spans="1:17" ht="14.25" thickBot="1" x14ac:dyDescent="0.3">
      <c r="A7" s="54"/>
      <c r="B7" s="56"/>
      <c r="C7" s="56"/>
      <c r="D7" s="56"/>
      <c r="E7" s="56"/>
      <c r="F7" s="56"/>
      <c r="G7" s="57"/>
      <c r="H7" s="56"/>
      <c r="I7" s="51"/>
      <c r="J7" s="60"/>
      <c r="K7" s="1"/>
      <c r="L7" s="1"/>
      <c r="M7" s="1"/>
      <c r="N7" s="1"/>
      <c r="O7" s="1"/>
      <c r="P7" s="61"/>
      <c r="Q7" s="1"/>
    </row>
    <row r="8" spans="1:17" ht="13.5" thickBot="1" x14ac:dyDescent="0.25">
      <c r="A8" s="62" t="s">
        <v>73</v>
      </c>
      <c r="B8" s="63" t="s">
        <v>74</v>
      </c>
      <c r="C8" s="63"/>
      <c r="D8" s="63"/>
      <c r="E8" s="63"/>
      <c r="F8" s="63"/>
      <c r="G8" s="64"/>
      <c r="H8" s="63"/>
      <c r="I8" s="56"/>
      <c r="J8" s="65" t="s">
        <v>73</v>
      </c>
      <c r="K8" s="49" t="s">
        <v>74</v>
      </c>
      <c r="L8" s="49"/>
      <c r="M8" s="49"/>
      <c r="N8" s="49"/>
      <c r="O8" s="49"/>
      <c r="P8" s="50"/>
      <c r="Q8" s="49"/>
    </row>
    <row r="9" spans="1:17" x14ac:dyDescent="0.2">
      <c r="A9" s="54"/>
      <c r="B9" s="56"/>
      <c r="C9" s="56"/>
      <c r="D9" s="56"/>
      <c r="E9" s="56"/>
      <c r="F9" s="56"/>
      <c r="G9" s="57"/>
      <c r="H9" s="56"/>
      <c r="I9" s="63"/>
      <c r="J9" s="60"/>
      <c r="K9" s="1"/>
      <c r="L9" s="1"/>
      <c r="M9" s="1"/>
      <c r="N9" s="1"/>
      <c r="O9" s="1"/>
      <c r="P9" s="61"/>
      <c r="Q9" s="1"/>
    </row>
    <row r="10" spans="1:17" x14ac:dyDescent="0.2">
      <c r="A10" s="54" t="s">
        <v>75</v>
      </c>
      <c r="B10" s="56" t="s">
        <v>76</v>
      </c>
      <c r="C10" s="56"/>
      <c r="D10" s="56"/>
      <c r="E10" s="66"/>
      <c r="F10" s="56"/>
      <c r="G10" s="67">
        <v>0.2</v>
      </c>
      <c r="H10" s="56"/>
      <c r="I10" s="56"/>
      <c r="J10" s="60" t="s">
        <v>75</v>
      </c>
      <c r="K10" s="1" t="s">
        <v>76</v>
      </c>
      <c r="L10" s="1"/>
      <c r="M10" s="1"/>
      <c r="N10" s="68"/>
      <c r="O10" s="1"/>
      <c r="P10" s="69">
        <v>0.2</v>
      </c>
      <c r="Q10" s="1"/>
    </row>
    <row r="11" spans="1:17" x14ac:dyDescent="0.2">
      <c r="A11" s="54" t="s">
        <v>77</v>
      </c>
      <c r="B11" s="56" t="s">
        <v>78</v>
      </c>
      <c r="C11" s="56"/>
      <c r="D11" s="56"/>
      <c r="E11" s="66"/>
      <c r="F11" s="56"/>
      <c r="G11" s="67">
        <v>0.08</v>
      </c>
      <c r="H11" s="56"/>
      <c r="I11" s="56"/>
      <c r="J11" s="60" t="s">
        <v>77</v>
      </c>
      <c r="K11" s="1" t="s">
        <v>78</v>
      </c>
      <c r="L11" s="1"/>
      <c r="M11" s="1"/>
      <c r="N11" s="68"/>
      <c r="O11" s="1"/>
      <c r="P11" s="69">
        <v>0.08</v>
      </c>
      <c r="Q11" s="1"/>
    </row>
    <row r="12" spans="1:17" x14ac:dyDescent="0.2">
      <c r="A12" s="54" t="s">
        <v>79</v>
      </c>
      <c r="B12" s="56" t="s">
        <v>80</v>
      </c>
      <c r="C12" s="56"/>
      <c r="D12" s="56"/>
      <c r="E12" s="66"/>
      <c r="F12" s="56"/>
      <c r="G12" s="67">
        <v>2.5000000000000001E-2</v>
      </c>
      <c r="H12" s="56"/>
      <c r="I12" s="56"/>
      <c r="J12" s="60" t="s">
        <v>79</v>
      </c>
      <c r="K12" s="1" t="s">
        <v>80</v>
      </c>
      <c r="L12" s="1"/>
      <c r="M12" s="1"/>
      <c r="N12" s="68"/>
      <c r="O12" s="1"/>
      <c r="P12" s="69">
        <v>2.5000000000000001E-2</v>
      </c>
      <c r="Q12" s="1"/>
    </row>
    <row r="13" spans="1:17" x14ac:dyDescent="0.2">
      <c r="A13" s="54" t="s">
        <v>81</v>
      </c>
      <c r="B13" s="56" t="s">
        <v>82</v>
      </c>
      <c r="C13" s="56"/>
      <c r="D13" s="56"/>
      <c r="E13" s="66"/>
      <c r="F13" s="56"/>
      <c r="G13" s="67">
        <v>1.4999999999999999E-2</v>
      </c>
      <c r="H13" s="56"/>
      <c r="I13" s="56"/>
      <c r="J13" s="60" t="s">
        <v>81</v>
      </c>
      <c r="K13" s="1" t="s">
        <v>82</v>
      </c>
      <c r="L13" s="1"/>
      <c r="M13" s="1"/>
      <c r="N13" s="68"/>
      <c r="O13" s="1"/>
      <c r="P13" s="69">
        <v>1.4999999999999999E-2</v>
      </c>
      <c r="Q13" s="1"/>
    </row>
    <row r="14" spans="1:17" x14ac:dyDescent="0.2">
      <c r="A14" s="54" t="s">
        <v>83</v>
      </c>
      <c r="B14" s="56" t="s">
        <v>84</v>
      </c>
      <c r="C14" s="56"/>
      <c r="D14" s="56"/>
      <c r="E14" s="66"/>
      <c r="F14" s="56"/>
      <c r="G14" s="67">
        <v>0.01</v>
      </c>
      <c r="H14" s="56"/>
      <c r="I14" s="56"/>
      <c r="J14" s="60" t="s">
        <v>83</v>
      </c>
      <c r="K14" s="1" t="s">
        <v>84</v>
      </c>
      <c r="L14" s="1"/>
      <c r="M14" s="1"/>
      <c r="N14" s="68"/>
      <c r="O14" s="1"/>
      <c r="P14" s="69">
        <v>0.01</v>
      </c>
      <c r="Q14" s="1"/>
    </row>
    <row r="15" spans="1:17" x14ac:dyDescent="0.2">
      <c r="A15" s="54" t="s">
        <v>85</v>
      </c>
      <c r="B15" s="56" t="s">
        <v>86</v>
      </c>
      <c r="C15" s="56"/>
      <c r="D15" s="56"/>
      <c r="E15" s="66"/>
      <c r="F15" s="56"/>
      <c r="G15" s="67">
        <v>6.0000000000000001E-3</v>
      </c>
      <c r="H15" s="56"/>
      <c r="I15" s="56"/>
      <c r="J15" s="60" t="s">
        <v>85</v>
      </c>
      <c r="K15" s="1" t="s">
        <v>86</v>
      </c>
      <c r="L15" s="1"/>
      <c r="M15" s="1"/>
      <c r="N15" s="68"/>
      <c r="O15" s="1"/>
      <c r="P15" s="69">
        <v>6.0000000000000001E-3</v>
      </c>
      <c r="Q15" s="1"/>
    </row>
    <row r="16" spans="1:17" x14ac:dyDescent="0.2">
      <c r="A16" s="54" t="s">
        <v>87</v>
      </c>
      <c r="B16" s="56" t="s">
        <v>88</v>
      </c>
      <c r="C16" s="56"/>
      <c r="D16" s="56"/>
      <c r="E16" s="56"/>
      <c r="F16" s="56"/>
      <c r="G16" s="67">
        <v>2E-3</v>
      </c>
      <c r="H16" s="56"/>
      <c r="I16" s="56"/>
      <c r="J16" s="60" t="s">
        <v>87</v>
      </c>
      <c r="K16" s="1" t="s">
        <v>88</v>
      </c>
      <c r="L16" s="1"/>
      <c r="M16" s="1"/>
      <c r="N16" s="1"/>
      <c r="O16" s="1"/>
      <c r="P16" s="69">
        <v>2E-3</v>
      </c>
      <c r="Q16" s="1"/>
    </row>
    <row r="17" spans="1:17" x14ac:dyDescent="0.2">
      <c r="A17" s="54" t="s">
        <v>89</v>
      </c>
      <c r="B17" s="56" t="s">
        <v>90</v>
      </c>
      <c r="C17" s="56"/>
      <c r="D17" s="56"/>
      <c r="E17" s="56"/>
      <c r="F17" s="56"/>
      <c r="G17" s="67">
        <v>0.03</v>
      </c>
      <c r="H17" s="56"/>
      <c r="I17" s="56"/>
      <c r="J17" s="60" t="s">
        <v>89</v>
      </c>
      <c r="K17" s="1" t="s">
        <v>90</v>
      </c>
      <c r="L17" s="1"/>
      <c r="M17" s="1"/>
      <c r="N17" s="1"/>
      <c r="O17" s="1"/>
      <c r="P17" s="69">
        <v>0.03</v>
      </c>
      <c r="Q17" s="1"/>
    </row>
    <row r="18" spans="1:17" x14ac:dyDescent="0.2">
      <c r="A18" s="54" t="s">
        <v>91</v>
      </c>
      <c r="B18" s="56" t="s">
        <v>92</v>
      </c>
      <c r="C18" s="56"/>
      <c r="D18" s="56"/>
      <c r="E18" s="56"/>
      <c r="F18" s="56"/>
      <c r="G18" s="67">
        <v>0</v>
      </c>
      <c r="H18" s="56"/>
      <c r="I18" s="56"/>
      <c r="J18" s="60" t="s">
        <v>91</v>
      </c>
      <c r="K18" s="1" t="s">
        <v>92</v>
      </c>
      <c r="L18" s="1"/>
      <c r="M18" s="1"/>
      <c r="N18" s="1"/>
      <c r="O18" s="1"/>
      <c r="P18" s="69">
        <v>0</v>
      </c>
      <c r="Q18" s="1"/>
    </row>
    <row r="19" spans="1:17" x14ac:dyDescent="0.2">
      <c r="A19" s="54"/>
      <c r="B19" s="56"/>
      <c r="C19" s="56"/>
      <c r="D19" s="56"/>
      <c r="E19" s="70"/>
      <c r="F19" s="56"/>
      <c r="G19" s="57"/>
      <c r="H19" s="56"/>
      <c r="I19" s="56"/>
      <c r="J19" s="60"/>
      <c r="K19" s="1"/>
      <c r="L19" s="1"/>
      <c r="M19" s="1"/>
      <c r="N19" s="71"/>
      <c r="O19" s="1"/>
      <c r="P19" s="61"/>
      <c r="Q19" s="1"/>
    </row>
    <row r="20" spans="1:17" x14ac:dyDescent="0.2">
      <c r="A20" s="72"/>
      <c r="B20" s="73" t="s">
        <v>93</v>
      </c>
      <c r="C20" s="73"/>
      <c r="D20" s="73"/>
      <c r="E20" s="74"/>
      <c r="F20" s="73"/>
      <c r="G20" s="75">
        <f>SUM(G10:G19)</f>
        <v>0.3680000000000001</v>
      </c>
      <c r="H20" s="73"/>
      <c r="I20" s="56"/>
      <c r="J20" s="76"/>
      <c r="K20" s="77" t="s">
        <v>93</v>
      </c>
      <c r="L20" s="77"/>
      <c r="M20" s="77"/>
      <c r="N20" s="78"/>
      <c r="O20" s="77"/>
      <c r="P20" s="79">
        <f>SUM(P10:P19)</f>
        <v>0.3680000000000001</v>
      </c>
      <c r="Q20" s="77" t="s">
        <v>94</v>
      </c>
    </row>
    <row r="21" spans="1:17" ht="13.5" thickBot="1" x14ac:dyDescent="0.25">
      <c r="A21" s="54"/>
      <c r="B21" s="56"/>
      <c r="C21" s="56"/>
      <c r="D21" s="56"/>
      <c r="E21" s="70"/>
      <c r="F21" s="56"/>
      <c r="G21" s="57"/>
      <c r="H21" s="56"/>
      <c r="I21" s="63"/>
      <c r="J21" s="60"/>
      <c r="K21" s="1"/>
      <c r="L21" s="1"/>
      <c r="M21" s="1"/>
      <c r="N21" s="71"/>
      <c r="O21" s="1"/>
      <c r="P21" s="61"/>
      <c r="Q21" s="1"/>
    </row>
    <row r="22" spans="1:17" ht="13.5" thickBot="1" x14ac:dyDescent="0.25">
      <c r="A22" s="62" t="s">
        <v>95</v>
      </c>
      <c r="B22" s="63" t="s">
        <v>96</v>
      </c>
      <c r="C22" s="63"/>
      <c r="D22" s="63"/>
      <c r="E22" s="80"/>
      <c r="F22" s="63"/>
      <c r="G22" s="64"/>
      <c r="H22" s="63"/>
      <c r="I22" s="56"/>
      <c r="J22" s="65" t="s">
        <v>95</v>
      </c>
      <c r="K22" s="49" t="s">
        <v>96</v>
      </c>
      <c r="L22" s="49"/>
      <c r="M22" s="49"/>
      <c r="N22" s="81"/>
      <c r="O22" s="49"/>
      <c r="P22" s="50"/>
      <c r="Q22" s="49"/>
    </row>
    <row r="23" spans="1:17" x14ac:dyDescent="0.2">
      <c r="A23" s="54"/>
      <c r="B23" s="56"/>
      <c r="C23" s="56"/>
      <c r="D23" s="56"/>
      <c r="E23" s="70"/>
      <c r="F23" s="56"/>
      <c r="G23" s="57"/>
      <c r="H23" s="56"/>
      <c r="I23" s="63"/>
      <c r="J23" s="60"/>
      <c r="K23" s="1"/>
      <c r="L23" s="1"/>
      <c r="M23" s="1"/>
      <c r="N23" s="71"/>
      <c r="O23" s="1"/>
      <c r="P23" s="61"/>
      <c r="Q23" s="1"/>
    </row>
    <row r="24" spans="1:17" x14ac:dyDescent="0.2">
      <c r="A24" s="54" t="s">
        <v>97</v>
      </c>
      <c r="B24" s="56" t="s">
        <v>98</v>
      </c>
      <c r="C24" s="56"/>
      <c r="D24" s="56"/>
      <c r="E24" s="70"/>
      <c r="F24" s="56"/>
      <c r="G24" s="67">
        <v>0.17497806376133374</v>
      </c>
      <c r="H24" s="56"/>
      <c r="I24" s="56"/>
      <c r="J24" s="60" t="s">
        <v>97</v>
      </c>
      <c r="K24" s="1" t="s">
        <v>99</v>
      </c>
      <c r="L24" s="1"/>
      <c r="M24" s="1"/>
      <c r="N24" s="71"/>
      <c r="O24" s="1"/>
      <c r="P24" s="69">
        <v>8.3299999999999999E-2</v>
      </c>
      <c r="Q24" s="1"/>
    </row>
    <row r="25" spans="1:17" x14ac:dyDescent="0.2">
      <c r="A25" s="54" t="s">
        <v>100</v>
      </c>
      <c r="B25" s="56" t="s">
        <v>101</v>
      </c>
      <c r="C25" s="56"/>
      <c r="D25" s="56"/>
      <c r="E25" s="70"/>
      <c r="F25" s="56"/>
      <c r="G25" s="67">
        <v>3.8644340450424107E-2</v>
      </c>
      <c r="H25" s="56"/>
      <c r="I25" s="56"/>
      <c r="J25" s="60" t="s">
        <v>100</v>
      </c>
      <c r="K25" s="1" t="s">
        <v>102</v>
      </c>
      <c r="L25" s="1"/>
      <c r="M25" s="1"/>
      <c r="N25" s="1"/>
      <c r="O25" s="1"/>
      <c r="P25" s="69">
        <v>6.2600000000000003E-2</v>
      </c>
      <c r="Q25" s="1"/>
    </row>
    <row r="26" spans="1:17" x14ac:dyDescent="0.2">
      <c r="A26" s="54" t="s">
        <v>103</v>
      </c>
      <c r="B26" s="56" t="s">
        <v>104</v>
      </c>
      <c r="C26" s="56"/>
      <c r="D26" s="56"/>
      <c r="E26" s="70"/>
      <c r="F26" s="56"/>
      <c r="G26" s="67">
        <v>2.3033050599590523E-3</v>
      </c>
      <c r="H26" s="56"/>
      <c r="I26" s="56"/>
      <c r="J26" s="1" t="s">
        <v>103</v>
      </c>
      <c r="K26" s="1" t="s">
        <v>105</v>
      </c>
      <c r="L26" s="1"/>
      <c r="M26" s="1"/>
      <c r="N26" s="1"/>
      <c r="O26" s="1"/>
      <c r="P26" s="69">
        <v>8.4350052718782965E-3</v>
      </c>
      <c r="Q26" s="1"/>
    </row>
    <row r="27" spans="1:17" x14ac:dyDescent="0.2">
      <c r="A27" s="54" t="s">
        <v>106</v>
      </c>
      <c r="B27" s="56" t="s">
        <v>107</v>
      </c>
      <c r="C27" s="56"/>
      <c r="D27" s="56"/>
      <c r="E27" s="70"/>
      <c r="F27" s="56"/>
      <c r="G27" s="67">
        <v>2.4495466510675639E-3</v>
      </c>
      <c r="H27" s="56"/>
      <c r="I27" s="56"/>
      <c r="J27" s="1" t="s">
        <v>106</v>
      </c>
      <c r="K27" s="1" t="s">
        <v>108</v>
      </c>
      <c r="L27" s="1"/>
      <c r="M27" s="1"/>
      <c r="N27" s="1"/>
      <c r="O27" s="1"/>
      <c r="P27" s="69">
        <v>1.0416666666666664E-2</v>
      </c>
      <c r="Q27" s="1"/>
    </row>
    <row r="28" spans="1:17" x14ac:dyDescent="0.2">
      <c r="A28" s="54" t="s">
        <v>109</v>
      </c>
      <c r="B28" s="56" t="s">
        <v>110</v>
      </c>
      <c r="C28" s="56"/>
      <c r="D28" s="56"/>
      <c r="E28" s="70"/>
      <c r="F28" s="56"/>
      <c r="G28" s="67">
        <v>2.5899999999999999E-2</v>
      </c>
      <c r="H28" s="56"/>
      <c r="I28" s="56"/>
      <c r="J28" s="1" t="s">
        <v>109</v>
      </c>
      <c r="K28" s="1" t="s">
        <v>104</v>
      </c>
      <c r="L28" s="1"/>
      <c r="M28" s="1"/>
      <c r="N28" s="1"/>
      <c r="O28" s="1"/>
      <c r="P28" s="69">
        <v>2.6570266606416632E-3</v>
      </c>
      <c r="Q28" s="1"/>
    </row>
    <row r="29" spans="1:17" x14ac:dyDescent="0.2">
      <c r="A29" s="54" t="s">
        <v>111</v>
      </c>
      <c r="B29" s="56" t="s">
        <v>112</v>
      </c>
      <c r="C29" s="56"/>
      <c r="D29" s="56"/>
      <c r="E29" s="70"/>
      <c r="F29" s="56"/>
      <c r="G29" s="67">
        <v>7.3120795554255632E-3</v>
      </c>
      <c r="H29" s="56"/>
      <c r="I29" s="56"/>
      <c r="J29" s="1" t="s">
        <v>111</v>
      </c>
      <c r="K29" s="1" t="s">
        <v>107</v>
      </c>
      <c r="L29" s="1"/>
      <c r="M29" s="1"/>
      <c r="N29" s="1"/>
      <c r="O29" s="1"/>
      <c r="P29" s="69">
        <v>2.8257267660792298E-3</v>
      </c>
      <c r="Q29" s="1"/>
    </row>
    <row r="30" spans="1:17" x14ac:dyDescent="0.2">
      <c r="A30" s="54" t="s">
        <v>113</v>
      </c>
      <c r="B30" s="56" t="s">
        <v>114</v>
      </c>
      <c r="C30" s="56"/>
      <c r="D30" s="56"/>
      <c r="E30" s="70"/>
      <c r="F30" s="56"/>
      <c r="G30" s="67">
        <v>1.49E-2</v>
      </c>
      <c r="H30" s="56"/>
      <c r="I30" s="56"/>
      <c r="J30" s="60"/>
      <c r="K30" s="1"/>
      <c r="L30" s="1"/>
      <c r="M30" s="1"/>
      <c r="N30" s="1"/>
      <c r="O30" s="1"/>
      <c r="P30" s="61"/>
      <c r="Q30" s="1"/>
    </row>
    <row r="31" spans="1:17" x14ac:dyDescent="0.2">
      <c r="A31" s="54" t="s">
        <v>115</v>
      </c>
      <c r="B31" s="56" t="s">
        <v>99</v>
      </c>
      <c r="C31" s="56"/>
      <c r="D31" s="56"/>
      <c r="E31" s="70"/>
      <c r="F31" s="56"/>
      <c r="G31" s="67">
        <v>0.10968119333138344</v>
      </c>
      <c r="H31" s="56"/>
      <c r="I31" s="56"/>
      <c r="J31" s="56"/>
      <c r="K31" s="56"/>
      <c r="L31" s="56"/>
      <c r="M31" s="56"/>
      <c r="N31" s="56"/>
      <c r="O31" s="56"/>
      <c r="P31" s="57"/>
      <c r="Q31" s="56"/>
    </row>
    <row r="32" spans="1:17" x14ac:dyDescent="0.2">
      <c r="A32" s="54"/>
      <c r="B32" s="56"/>
      <c r="C32" s="56"/>
      <c r="D32" s="56"/>
      <c r="E32" s="56"/>
      <c r="F32" s="56"/>
      <c r="G32" s="57"/>
      <c r="H32" s="56"/>
      <c r="I32" s="56"/>
      <c r="J32" s="56"/>
      <c r="K32" s="56"/>
      <c r="L32" s="56"/>
      <c r="M32" s="56"/>
      <c r="N32" s="56"/>
      <c r="O32" s="56"/>
      <c r="P32" s="57"/>
      <c r="Q32" s="56"/>
    </row>
    <row r="33" spans="1:17" x14ac:dyDescent="0.2">
      <c r="A33" s="54"/>
      <c r="B33" s="73" t="s">
        <v>116</v>
      </c>
      <c r="C33" s="73"/>
      <c r="D33" s="73"/>
      <c r="E33" s="73"/>
      <c r="F33" s="73"/>
      <c r="G33" s="75">
        <f>SUM(G24:G32)</f>
        <v>0.37616852880959345</v>
      </c>
      <c r="H33" s="73"/>
      <c r="I33" s="56"/>
      <c r="J33" s="60"/>
      <c r="K33" s="77" t="s">
        <v>116</v>
      </c>
      <c r="L33" s="77"/>
      <c r="M33" s="77"/>
      <c r="N33" s="77"/>
      <c r="O33" s="77"/>
      <c r="P33" s="79">
        <f>SUM(P24:P30)</f>
        <v>0.17023442536526584</v>
      </c>
      <c r="Q33" s="77" t="s">
        <v>94</v>
      </c>
    </row>
    <row r="34" spans="1:17" ht="13.5" thickBot="1" x14ac:dyDescent="0.25">
      <c r="A34" s="54"/>
      <c r="B34" s="56"/>
      <c r="C34" s="56"/>
      <c r="D34" s="56"/>
      <c r="E34" s="56"/>
      <c r="F34" s="56"/>
      <c r="G34" s="57"/>
      <c r="H34" s="56"/>
      <c r="I34" s="56"/>
      <c r="J34" s="60"/>
      <c r="K34" s="1"/>
      <c r="L34" s="1"/>
      <c r="M34" s="1"/>
      <c r="N34" s="1"/>
      <c r="O34" s="1"/>
      <c r="P34" s="61"/>
      <c r="Q34" s="1"/>
    </row>
    <row r="35" spans="1:17" ht="13.5" thickBot="1" x14ac:dyDescent="0.25">
      <c r="A35" s="62" t="s">
        <v>117</v>
      </c>
      <c r="B35" s="63" t="s">
        <v>118</v>
      </c>
      <c r="C35" s="63"/>
      <c r="D35" s="63"/>
      <c r="E35" s="63"/>
      <c r="F35" s="63"/>
      <c r="G35" s="64"/>
      <c r="H35" s="63"/>
      <c r="I35" s="56"/>
      <c r="J35" s="65" t="s">
        <v>117</v>
      </c>
      <c r="K35" s="49" t="s">
        <v>119</v>
      </c>
      <c r="L35" s="49"/>
      <c r="M35" s="49"/>
      <c r="N35" s="49"/>
      <c r="O35" s="49"/>
      <c r="P35" s="50"/>
      <c r="Q35" s="49"/>
    </row>
    <row r="36" spans="1:17" x14ac:dyDescent="0.2">
      <c r="A36" s="54"/>
      <c r="B36" s="56"/>
      <c r="C36" s="56"/>
      <c r="D36" s="56"/>
      <c r="E36" s="56"/>
      <c r="F36" s="56"/>
      <c r="G36" s="57"/>
      <c r="H36" s="56"/>
      <c r="I36" s="56"/>
      <c r="J36" s="60"/>
      <c r="K36" s="49" t="s">
        <v>120</v>
      </c>
      <c r="L36" s="1"/>
      <c r="M36" s="1"/>
      <c r="N36" s="1"/>
      <c r="O36" s="1"/>
      <c r="P36" s="61"/>
      <c r="Q36" s="1"/>
    </row>
    <row r="37" spans="1:17" x14ac:dyDescent="0.2">
      <c r="A37" s="54" t="s">
        <v>121</v>
      </c>
      <c r="B37" s="56" t="s">
        <v>122</v>
      </c>
      <c r="C37" s="56"/>
      <c r="D37" s="56"/>
      <c r="E37" s="56"/>
      <c r="F37" s="56"/>
      <c r="G37" s="67">
        <v>5.5E-2</v>
      </c>
      <c r="H37" s="56"/>
      <c r="I37" s="56"/>
      <c r="J37" s="60"/>
      <c r="K37" s="49"/>
      <c r="L37" s="1"/>
      <c r="M37" s="1"/>
      <c r="N37" s="1"/>
      <c r="O37" s="1"/>
      <c r="P37" s="61"/>
      <c r="Q37" s="1"/>
    </row>
    <row r="38" spans="1:17" x14ac:dyDescent="0.2">
      <c r="A38" s="54" t="s">
        <v>123</v>
      </c>
      <c r="B38" s="56" t="s">
        <v>124</v>
      </c>
      <c r="C38" s="56"/>
      <c r="D38" s="56"/>
      <c r="E38" s="56"/>
      <c r="F38" s="56"/>
      <c r="G38" s="67">
        <v>0.10440000000000001</v>
      </c>
      <c r="H38" s="56"/>
      <c r="I38" s="63"/>
      <c r="J38" s="60" t="s">
        <v>121</v>
      </c>
      <c r="K38" s="1" t="s">
        <v>122</v>
      </c>
      <c r="L38" s="1"/>
      <c r="M38" s="1"/>
      <c r="N38" s="1"/>
      <c r="O38" s="1"/>
      <c r="P38" s="69">
        <v>5.357685417608074E-2</v>
      </c>
      <c r="Q38" s="1" t="s">
        <v>94</v>
      </c>
    </row>
    <row r="39" spans="1:17" x14ac:dyDescent="0.2">
      <c r="A39" s="54" t="s">
        <v>125</v>
      </c>
      <c r="B39" s="56" t="s">
        <v>126</v>
      </c>
      <c r="C39" s="56"/>
      <c r="D39" s="56"/>
      <c r="E39" s="56"/>
      <c r="F39" s="56"/>
      <c r="G39" s="67">
        <v>0.13362175837325904</v>
      </c>
      <c r="H39" s="56"/>
      <c r="I39" s="56"/>
      <c r="J39" s="60" t="s">
        <v>123</v>
      </c>
      <c r="K39" s="1" t="s">
        <v>127</v>
      </c>
      <c r="L39" s="1"/>
      <c r="M39" s="1"/>
      <c r="N39" s="1"/>
      <c r="O39" s="1"/>
      <c r="P39" s="69">
        <v>1.0543756589847868E-2</v>
      </c>
      <c r="Q39" s="1" t="s">
        <v>94</v>
      </c>
    </row>
    <row r="40" spans="1:17" x14ac:dyDescent="0.2">
      <c r="A40" s="54" t="s">
        <v>128</v>
      </c>
      <c r="B40" s="56" t="s">
        <v>127</v>
      </c>
      <c r="C40" s="56"/>
      <c r="D40" s="56"/>
      <c r="E40" s="56"/>
      <c r="F40" s="56"/>
      <c r="G40" s="67">
        <v>1.1135146531104917E-2</v>
      </c>
      <c r="H40" s="56"/>
      <c r="I40" s="56"/>
      <c r="J40" s="60"/>
      <c r="K40" s="1"/>
      <c r="L40" s="1"/>
      <c r="M40" s="1"/>
      <c r="N40" s="1"/>
      <c r="O40" s="1"/>
      <c r="P40" s="61"/>
      <c r="Q40" s="1"/>
    </row>
    <row r="41" spans="1:17" x14ac:dyDescent="0.2">
      <c r="A41" s="54"/>
      <c r="B41" s="56"/>
      <c r="C41" s="56"/>
      <c r="D41" s="56"/>
      <c r="E41" s="56"/>
      <c r="F41" s="56"/>
      <c r="G41" s="57"/>
      <c r="H41" s="56"/>
      <c r="I41" s="56"/>
      <c r="J41" s="56"/>
      <c r="K41" s="56"/>
      <c r="L41" s="56"/>
      <c r="M41" s="56"/>
      <c r="N41" s="56"/>
      <c r="O41" s="56"/>
      <c r="P41" s="57"/>
      <c r="Q41" s="56"/>
    </row>
    <row r="42" spans="1:17" x14ac:dyDescent="0.2">
      <c r="A42" s="72"/>
      <c r="B42" s="73" t="s">
        <v>129</v>
      </c>
      <c r="C42" s="73"/>
      <c r="D42" s="73"/>
      <c r="E42" s="73"/>
      <c r="F42" s="73"/>
      <c r="G42" s="75">
        <f>SUM(G37:G41)</f>
        <v>0.30415690490436398</v>
      </c>
      <c r="H42" s="73"/>
      <c r="I42" s="56"/>
      <c r="J42" s="76"/>
      <c r="K42" s="77" t="s">
        <v>129</v>
      </c>
      <c r="L42" s="77"/>
      <c r="M42" s="77"/>
      <c r="N42" s="77"/>
      <c r="O42" s="77"/>
      <c r="P42" s="79">
        <f>SUM(P38:P40)</f>
        <v>6.4120610765928607E-2</v>
      </c>
      <c r="Q42" s="77" t="s">
        <v>94</v>
      </c>
    </row>
    <row r="43" spans="1:17" ht="13.5" thickBot="1" x14ac:dyDescent="0.25">
      <c r="A43" s="54"/>
      <c r="B43" s="56"/>
      <c r="C43" s="56"/>
      <c r="D43" s="56"/>
      <c r="E43" s="56"/>
      <c r="F43" s="56"/>
      <c r="G43" s="57"/>
      <c r="H43" s="56"/>
      <c r="I43" s="63"/>
      <c r="J43" s="60"/>
      <c r="K43" s="1"/>
      <c r="L43" s="1"/>
      <c r="M43" s="1"/>
      <c r="N43" s="1"/>
      <c r="O43" s="1"/>
      <c r="P43" s="61"/>
      <c r="Q43" s="1"/>
    </row>
    <row r="44" spans="1:17" ht="13.5" thickBot="1" x14ac:dyDescent="0.25">
      <c r="A44" s="62" t="s">
        <v>130</v>
      </c>
      <c r="B44" s="63" t="s">
        <v>131</v>
      </c>
      <c r="C44" s="56"/>
      <c r="D44" s="56"/>
      <c r="E44" s="56"/>
      <c r="F44" s="56"/>
      <c r="G44" s="57"/>
      <c r="H44" s="56"/>
      <c r="I44" s="56"/>
      <c r="J44" s="65" t="s">
        <v>130</v>
      </c>
      <c r="K44" s="49" t="s">
        <v>131</v>
      </c>
      <c r="L44" s="1"/>
      <c r="M44" s="1"/>
      <c r="N44" s="1"/>
      <c r="O44" s="1"/>
      <c r="P44" s="61"/>
      <c r="Q44" s="1"/>
    </row>
    <row r="45" spans="1:17" x14ac:dyDescent="0.2">
      <c r="A45" s="54"/>
      <c r="B45" s="56"/>
      <c r="C45" s="56"/>
      <c r="D45" s="56"/>
      <c r="E45" s="56"/>
      <c r="F45" s="56"/>
      <c r="G45" s="57"/>
      <c r="H45" s="56"/>
      <c r="I45" s="56"/>
      <c r="J45" s="60"/>
      <c r="K45" s="1"/>
      <c r="L45" s="1"/>
      <c r="M45" s="1"/>
      <c r="N45" s="1"/>
      <c r="O45" s="1"/>
      <c r="P45" s="61"/>
      <c r="Q45" s="1"/>
    </row>
    <row r="46" spans="1:17" x14ac:dyDescent="0.2">
      <c r="A46" s="54" t="s">
        <v>132</v>
      </c>
      <c r="B46" s="56" t="s">
        <v>133</v>
      </c>
      <c r="C46" s="56"/>
      <c r="D46" s="56"/>
      <c r="E46" s="56"/>
      <c r="F46" s="56"/>
      <c r="G46" s="67">
        <v>7.3200000000000001E-2</v>
      </c>
      <c r="H46" s="56"/>
      <c r="I46" s="56"/>
      <c r="J46" s="60" t="s">
        <v>132</v>
      </c>
      <c r="K46" s="1" t="s">
        <v>133</v>
      </c>
      <c r="L46" s="1"/>
      <c r="M46" s="1"/>
      <c r="N46" s="1"/>
      <c r="O46" s="1"/>
      <c r="P46" s="69">
        <v>0.10630000000000001</v>
      </c>
      <c r="Q46" s="1" t="s">
        <v>94</v>
      </c>
    </row>
    <row r="47" spans="1:17" x14ac:dyDescent="0.2">
      <c r="A47" s="54"/>
      <c r="B47" s="56"/>
      <c r="C47" s="56"/>
      <c r="D47" s="56"/>
      <c r="E47" s="56"/>
      <c r="F47" s="56"/>
      <c r="G47" s="57"/>
      <c r="H47" s="56"/>
      <c r="I47" s="56"/>
      <c r="J47" s="60"/>
      <c r="K47" s="1"/>
      <c r="L47" s="1"/>
      <c r="M47" s="1"/>
      <c r="N47" s="1"/>
      <c r="O47" s="1"/>
      <c r="P47" s="61"/>
      <c r="Q47" s="1"/>
    </row>
    <row r="48" spans="1:17" x14ac:dyDescent="0.2">
      <c r="A48" s="72"/>
      <c r="B48" s="73" t="s">
        <v>134</v>
      </c>
      <c r="C48" s="73"/>
      <c r="D48" s="73"/>
      <c r="E48" s="73"/>
      <c r="F48" s="73"/>
      <c r="G48" s="75">
        <f>SUM(G46:G47)</f>
        <v>7.3200000000000001E-2</v>
      </c>
      <c r="H48" s="73"/>
      <c r="I48" s="56"/>
      <c r="J48" s="76"/>
      <c r="K48" s="77" t="s">
        <v>134</v>
      </c>
      <c r="L48" s="77"/>
      <c r="M48" s="77"/>
      <c r="N48" s="77"/>
      <c r="O48" s="77"/>
      <c r="P48" s="79">
        <f>SUM(P46:P47)</f>
        <v>0.10630000000000001</v>
      </c>
      <c r="Q48" s="77" t="s">
        <v>94</v>
      </c>
    </row>
    <row r="49" spans="1:17" ht="13.5" thickBot="1" x14ac:dyDescent="0.25">
      <c r="A49" s="54"/>
      <c r="B49" s="56"/>
      <c r="C49" s="56"/>
      <c r="D49" s="56"/>
      <c r="E49" s="56"/>
      <c r="F49" s="56"/>
      <c r="G49" s="57"/>
      <c r="H49" s="56"/>
      <c r="I49" s="56"/>
      <c r="J49" s="76"/>
      <c r="K49" s="82"/>
      <c r="L49" s="82"/>
      <c r="M49" s="82"/>
      <c r="N49" s="82"/>
      <c r="O49" s="82"/>
      <c r="P49" s="83"/>
      <c r="Q49" s="82"/>
    </row>
    <row r="50" spans="1:17" ht="13.5" thickBot="1" x14ac:dyDescent="0.25">
      <c r="A50" s="62" t="s">
        <v>135</v>
      </c>
      <c r="B50" s="63" t="s">
        <v>136</v>
      </c>
      <c r="C50" s="56"/>
      <c r="D50" s="56"/>
      <c r="E50" s="56"/>
      <c r="F50" s="56"/>
      <c r="G50" s="57"/>
      <c r="H50" s="56"/>
      <c r="I50" s="56"/>
      <c r="J50" s="65" t="s">
        <v>135</v>
      </c>
      <c r="K50" s="82" t="s">
        <v>137</v>
      </c>
      <c r="L50" s="82"/>
      <c r="M50" s="82"/>
      <c r="N50" s="82"/>
      <c r="O50" s="82"/>
      <c r="P50" s="83"/>
      <c r="Q50" s="82"/>
    </row>
    <row r="51" spans="1:17" x14ac:dyDescent="0.2">
      <c r="A51" s="54"/>
      <c r="B51" s="56"/>
      <c r="C51" s="56"/>
      <c r="D51" s="56"/>
      <c r="E51" s="56"/>
      <c r="F51" s="56"/>
      <c r="G51" s="57"/>
      <c r="H51" s="56"/>
      <c r="I51" s="56"/>
      <c r="J51" s="76"/>
      <c r="K51" s="82"/>
      <c r="L51" s="82"/>
      <c r="M51" s="82"/>
      <c r="N51" s="82"/>
      <c r="O51" s="82"/>
      <c r="P51" s="83"/>
      <c r="Q51" s="82"/>
    </row>
    <row r="52" spans="1:17" x14ac:dyDescent="0.2">
      <c r="A52" s="54" t="s">
        <v>138</v>
      </c>
      <c r="B52" s="56" t="s">
        <v>139</v>
      </c>
      <c r="C52" s="56"/>
      <c r="D52" s="56"/>
      <c r="E52" s="56"/>
      <c r="F52" s="56"/>
      <c r="G52" s="67">
        <v>0</v>
      </c>
      <c r="H52" s="56"/>
      <c r="I52" s="63"/>
      <c r="J52" s="60" t="s">
        <v>138</v>
      </c>
      <c r="K52" s="1" t="s">
        <v>139</v>
      </c>
      <c r="L52" s="1"/>
      <c r="M52" s="1"/>
      <c r="N52" s="1"/>
      <c r="O52" s="1"/>
      <c r="P52" s="69">
        <v>0</v>
      </c>
      <c r="Q52" s="1"/>
    </row>
    <row r="53" spans="1:17" x14ac:dyDescent="0.2">
      <c r="A53" s="54" t="s">
        <v>140</v>
      </c>
      <c r="B53" s="56" t="s">
        <v>141</v>
      </c>
      <c r="C53" s="56"/>
      <c r="D53" s="56"/>
      <c r="E53" s="56"/>
      <c r="F53" s="56"/>
      <c r="G53" s="67">
        <v>0</v>
      </c>
      <c r="H53" s="56"/>
      <c r="I53" s="63"/>
      <c r="J53" s="60" t="s">
        <v>140</v>
      </c>
      <c r="K53" s="1" t="s">
        <v>141</v>
      </c>
      <c r="L53" s="1"/>
      <c r="M53" s="1"/>
      <c r="N53" s="1"/>
      <c r="O53" s="1"/>
      <c r="P53" s="69">
        <v>0</v>
      </c>
      <c r="Q53" s="1"/>
    </row>
    <row r="54" spans="1:17" x14ac:dyDescent="0.2">
      <c r="A54" s="54" t="s">
        <v>142</v>
      </c>
      <c r="B54" s="56" t="s">
        <v>143</v>
      </c>
      <c r="C54" s="56"/>
      <c r="D54" s="56"/>
      <c r="E54" s="56"/>
      <c r="F54" s="56"/>
      <c r="G54" s="67">
        <v>0</v>
      </c>
      <c r="H54" s="56"/>
      <c r="I54" s="63"/>
      <c r="J54" s="60" t="s">
        <v>142</v>
      </c>
      <c r="K54" s="1" t="s">
        <v>144</v>
      </c>
      <c r="L54" s="1"/>
      <c r="M54" s="1"/>
      <c r="N54" s="1"/>
      <c r="O54" s="1"/>
      <c r="P54" s="69">
        <v>0</v>
      </c>
      <c r="Q54" s="1"/>
    </row>
    <row r="55" spans="1:17" x14ac:dyDescent="0.2">
      <c r="A55" s="54" t="s">
        <v>145</v>
      </c>
      <c r="B55" s="56" t="s">
        <v>144</v>
      </c>
      <c r="C55" s="56"/>
      <c r="D55" s="56"/>
      <c r="E55" s="56"/>
      <c r="F55" s="56"/>
      <c r="G55" s="67">
        <v>0</v>
      </c>
      <c r="H55" s="56"/>
      <c r="I55" s="63"/>
      <c r="J55" s="60"/>
      <c r="K55" s="1"/>
      <c r="L55" s="1"/>
      <c r="M55" s="1"/>
      <c r="N55" s="1"/>
      <c r="O55" s="1"/>
      <c r="P55" s="61"/>
      <c r="Q55" s="1"/>
    </row>
    <row r="56" spans="1:17" x14ac:dyDescent="0.2">
      <c r="A56" s="54"/>
      <c r="B56" s="73" t="s">
        <v>146</v>
      </c>
      <c r="C56" s="73"/>
      <c r="D56" s="73"/>
      <c r="E56" s="73"/>
      <c r="F56" s="73"/>
      <c r="G56" s="75">
        <f>SUM(G52:G55)</f>
        <v>0</v>
      </c>
      <c r="H56" s="73"/>
      <c r="I56" s="63"/>
      <c r="J56" s="60"/>
      <c r="K56" s="77" t="s">
        <v>146</v>
      </c>
      <c r="L56" s="77"/>
      <c r="M56" s="77"/>
      <c r="N56" s="77"/>
      <c r="O56" s="77"/>
      <c r="P56" s="79">
        <f>SUM(P52:P55)</f>
        <v>0</v>
      </c>
      <c r="Q56" s="77" t="s">
        <v>94</v>
      </c>
    </row>
    <row r="57" spans="1:17" x14ac:dyDescent="0.2">
      <c r="A57" s="54"/>
      <c r="B57" s="63"/>
      <c r="C57" s="63"/>
      <c r="D57" s="63"/>
      <c r="E57" s="63"/>
      <c r="F57" s="63"/>
      <c r="G57" s="64"/>
      <c r="H57" s="63"/>
      <c r="I57" s="56"/>
      <c r="J57" s="60"/>
      <c r="K57" s="1"/>
      <c r="L57" s="1"/>
      <c r="M57" s="1"/>
      <c r="N57" s="1"/>
      <c r="O57" s="1"/>
      <c r="P57" s="61"/>
      <c r="Q57" s="1"/>
    </row>
    <row r="58" spans="1:17" x14ac:dyDescent="0.2">
      <c r="A58" s="54"/>
      <c r="B58" s="84"/>
      <c r="C58" s="73" t="s">
        <v>147</v>
      </c>
      <c r="D58" s="73"/>
      <c r="E58" s="84"/>
      <c r="F58" s="84"/>
      <c r="G58" s="75">
        <f>(G48+G42+G33+G20+G56)</f>
        <v>1.1215254337139575</v>
      </c>
      <c r="H58" s="84"/>
      <c r="I58" s="56"/>
      <c r="J58" s="60"/>
      <c r="K58" s="85"/>
      <c r="L58" s="77" t="s">
        <v>147</v>
      </c>
      <c r="M58" s="77"/>
      <c r="N58" s="85"/>
      <c r="O58" s="85"/>
      <c r="P58" s="79">
        <f>P20+P33+P42+P48+P56</f>
        <v>0.70865503613119452</v>
      </c>
      <c r="Q58" s="77" t="s">
        <v>94</v>
      </c>
    </row>
  </sheetData>
  <pageMargins left="0.511811024" right="0.511811024" top="0.78740157499999996" bottom="0.78740157499999996" header="0.31496062000000002" footer="0.31496062000000002"/>
  <pageSetup paperSize="9" scale="6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zoomScale="130" zoomScaleNormal="130" workbookViewId="0">
      <selection activeCell="A43" sqref="A43"/>
    </sheetView>
  </sheetViews>
  <sheetFormatPr defaultColWidth="8.7109375" defaultRowHeight="12.75" x14ac:dyDescent="0.2"/>
  <cols>
    <col min="1" max="1" width="57.85546875" style="10" bestFit="1" customWidth="1"/>
    <col min="2" max="2" width="8.85546875" style="10" bestFit="1" customWidth="1"/>
    <col min="3" max="3" width="9.42578125" style="10" bestFit="1" customWidth="1"/>
    <col min="4" max="9" width="8.7109375" style="10"/>
    <col min="10" max="10" width="8.85546875" style="10" bestFit="1" customWidth="1"/>
    <col min="11" max="16384" width="8.7109375" style="10"/>
  </cols>
  <sheetData>
    <row r="1" spans="1:6" x14ac:dyDescent="0.2">
      <c r="A1" s="26" t="s">
        <v>52</v>
      </c>
      <c r="B1" s="27"/>
      <c r="C1" s="27"/>
    </row>
    <row r="2" spans="1:6" x14ac:dyDescent="0.2">
      <c r="A2" s="27"/>
      <c r="B2" s="27"/>
      <c r="C2" s="27"/>
    </row>
    <row r="3" spans="1:6" x14ac:dyDescent="0.2">
      <c r="A3" s="252" t="s">
        <v>53</v>
      </c>
      <c r="B3" s="252"/>
      <c r="C3" s="28"/>
    </row>
    <row r="4" spans="1:6" ht="25.5" x14ac:dyDescent="0.2">
      <c r="A4" s="29" t="s">
        <v>54</v>
      </c>
      <c r="B4" s="30">
        <v>7.0000000000000007E-2</v>
      </c>
      <c r="C4" s="31"/>
    </row>
    <row r="5" spans="1:6" x14ac:dyDescent="0.2">
      <c r="A5" s="29" t="s">
        <v>55</v>
      </c>
      <c r="B5" s="30">
        <v>4.1999999999999997E-3</v>
      </c>
      <c r="C5" s="31"/>
      <c r="F5" s="158"/>
    </row>
    <row r="6" spans="1:6" ht="25.5" x14ac:dyDescent="0.2">
      <c r="A6" s="29" t="s">
        <v>56</v>
      </c>
      <c r="B6" s="30">
        <v>0.01</v>
      </c>
      <c r="C6" s="31"/>
    </row>
    <row r="7" spans="1:6" x14ac:dyDescent="0.2">
      <c r="A7" s="29" t="s">
        <v>57</v>
      </c>
      <c r="B7" s="30">
        <v>5.0000000000000001E-3</v>
      </c>
      <c r="C7" s="31"/>
    </row>
    <row r="8" spans="1:6" x14ac:dyDescent="0.2">
      <c r="A8" s="29" t="s">
        <v>58</v>
      </c>
      <c r="B8" s="30">
        <v>1.04E-2</v>
      </c>
      <c r="C8" s="31"/>
    </row>
    <row r="9" spans="1:6" x14ac:dyDescent="0.2">
      <c r="A9" s="29" t="s">
        <v>59</v>
      </c>
      <c r="B9" s="30">
        <v>7.3999999999999996E-2</v>
      </c>
      <c r="C9" s="31"/>
    </row>
    <row r="10" spans="1:6" x14ac:dyDescent="0.2">
      <c r="A10" s="29" t="s">
        <v>60</v>
      </c>
      <c r="B10" s="30">
        <f>B18</f>
        <v>5.4499999999999993E-2</v>
      </c>
      <c r="C10" s="31"/>
    </row>
    <row r="11" spans="1:6" x14ac:dyDescent="0.2">
      <c r="A11" s="32"/>
      <c r="B11" s="30"/>
      <c r="C11" s="31"/>
    </row>
    <row r="12" spans="1:6" x14ac:dyDescent="0.2">
      <c r="A12" s="32"/>
      <c r="B12" s="30"/>
      <c r="C12" s="31"/>
    </row>
    <row r="13" spans="1:6" x14ac:dyDescent="0.2">
      <c r="A13" s="33" t="s">
        <v>61</v>
      </c>
      <c r="B13" s="30"/>
      <c r="C13" s="31"/>
    </row>
    <row r="14" spans="1:6" x14ac:dyDescent="0.2">
      <c r="A14" s="33" t="s">
        <v>62</v>
      </c>
      <c r="B14" s="30">
        <v>0.03</v>
      </c>
      <c r="C14" s="31"/>
    </row>
    <row r="15" spans="1:6" x14ac:dyDescent="0.2">
      <c r="A15" s="33" t="s">
        <v>63</v>
      </c>
      <c r="B15" s="30">
        <v>6.4999999999999997E-3</v>
      </c>
      <c r="C15" s="31"/>
    </row>
    <row r="16" spans="1:6" x14ac:dyDescent="0.2">
      <c r="A16" s="24" t="s">
        <v>64</v>
      </c>
      <c r="B16" s="30">
        <v>0</v>
      </c>
      <c r="C16" s="31"/>
    </row>
    <row r="17" spans="1:10" ht="38.25" x14ac:dyDescent="0.2">
      <c r="A17" s="24" t="s">
        <v>312</v>
      </c>
      <c r="B17" s="30">
        <f>3%*0.6</f>
        <v>1.7999999999999999E-2</v>
      </c>
      <c r="C17" s="31"/>
      <c r="E17" s="158"/>
    </row>
    <row r="18" spans="1:10" x14ac:dyDescent="0.2">
      <c r="A18" s="34" t="s">
        <v>66</v>
      </c>
      <c r="B18" s="35">
        <f>SUM(B14:B17)</f>
        <v>5.4499999999999993E-2</v>
      </c>
      <c r="C18" s="31"/>
      <c r="J18" s="36"/>
    </row>
    <row r="19" spans="1:10" x14ac:dyDescent="0.2">
      <c r="A19" s="33"/>
      <c r="B19" s="37"/>
      <c r="C19" s="31"/>
    </row>
    <row r="20" spans="1:10" x14ac:dyDescent="0.2">
      <c r="A20" s="11" t="s">
        <v>67</v>
      </c>
      <c r="B20" s="37"/>
      <c r="C20" s="31"/>
    </row>
    <row r="21" spans="1:10" x14ac:dyDescent="0.2">
      <c r="A21" s="33" t="s">
        <v>68</v>
      </c>
      <c r="B21" s="37" t="s">
        <v>53</v>
      </c>
      <c r="C21" s="38">
        <f>(((1+(B4+B5+B6+B7))*(1+B8)*(1+B9))/(1-B10))-1</f>
        <v>0.25009701567424636</v>
      </c>
    </row>
    <row r="22" spans="1:10" x14ac:dyDescent="0.2">
      <c r="A22" s="33" t="s">
        <v>69</v>
      </c>
      <c r="B22" s="39" t="s">
        <v>53</v>
      </c>
      <c r="C22" s="39">
        <f>C21</f>
        <v>0.25009701567424636</v>
      </c>
    </row>
    <row r="33" spans="1:3" x14ac:dyDescent="0.2">
      <c r="A33" s="252" t="s">
        <v>53</v>
      </c>
      <c r="B33" s="252"/>
      <c r="C33" s="28"/>
    </row>
    <row r="34" spans="1:3" x14ac:dyDescent="0.2">
      <c r="A34" s="29"/>
      <c r="B34" s="30">
        <v>4.9299999999999997E-2</v>
      </c>
      <c r="C34" s="31"/>
    </row>
    <row r="35" spans="1:3" x14ac:dyDescent="0.2">
      <c r="A35" s="29" t="s">
        <v>186</v>
      </c>
      <c r="B35" s="30">
        <v>4.8999999999999998E-3</v>
      </c>
      <c r="C35" s="31"/>
    </row>
    <row r="36" spans="1:3" ht="25.5" x14ac:dyDescent="0.2">
      <c r="A36" s="29" t="s">
        <v>56</v>
      </c>
      <c r="B36" s="30">
        <v>1.3899999999999999E-2</v>
      </c>
      <c r="C36" s="31"/>
    </row>
    <row r="37" spans="1:3" x14ac:dyDescent="0.2">
      <c r="A37" s="29"/>
      <c r="B37" s="30"/>
      <c r="C37" s="31"/>
    </row>
    <row r="38" spans="1:3" x14ac:dyDescent="0.2">
      <c r="A38" s="29" t="s">
        <v>58</v>
      </c>
      <c r="B38" s="30">
        <v>9.9000000000000008E-3</v>
      </c>
      <c r="C38" s="31"/>
    </row>
    <row r="39" spans="1:3" x14ac:dyDescent="0.2">
      <c r="A39" s="29" t="s">
        <v>59</v>
      </c>
      <c r="B39" s="30">
        <v>8.0399999999999999E-2</v>
      </c>
      <c r="C39" s="31"/>
    </row>
    <row r="40" spans="1:3" x14ac:dyDescent="0.2">
      <c r="A40" s="29" t="s">
        <v>60</v>
      </c>
      <c r="B40" s="30">
        <f>B48</f>
        <v>6.6500000000000004E-2</v>
      </c>
      <c r="C40" s="31"/>
    </row>
    <row r="41" spans="1:3" x14ac:dyDescent="0.2">
      <c r="A41" s="32"/>
      <c r="B41" s="30"/>
      <c r="C41" s="31"/>
    </row>
    <row r="42" spans="1:3" x14ac:dyDescent="0.2">
      <c r="A42" s="32"/>
      <c r="B42" s="30"/>
      <c r="C42" s="31"/>
    </row>
    <row r="43" spans="1:3" x14ac:dyDescent="0.2">
      <c r="A43" s="33" t="s">
        <v>61</v>
      </c>
      <c r="B43" s="30"/>
      <c r="C43" s="31"/>
    </row>
    <row r="44" spans="1:3" x14ac:dyDescent="0.2">
      <c r="A44" s="33" t="s">
        <v>62</v>
      </c>
      <c r="B44" s="30">
        <v>0.03</v>
      </c>
      <c r="C44" s="31"/>
    </row>
    <row r="45" spans="1:3" x14ac:dyDescent="0.2">
      <c r="A45" s="33" t="s">
        <v>63</v>
      </c>
      <c r="B45" s="30">
        <v>6.4999999999999997E-3</v>
      </c>
      <c r="C45" s="31"/>
    </row>
    <row r="46" spans="1:3" x14ac:dyDescent="0.2">
      <c r="A46" s="24" t="s">
        <v>64</v>
      </c>
      <c r="B46" s="30">
        <v>0</v>
      </c>
      <c r="C46" s="31"/>
    </row>
    <row r="47" spans="1:3" ht="25.5" x14ac:dyDescent="0.2">
      <c r="A47" s="24" t="s">
        <v>65</v>
      </c>
      <c r="B47" s="30">
        <v>0.03</v>
      </c>
      <c r="C47" s="31"/>
    </row>
    <row r="48" spans="1:3" x14ac:dyDescent="0.2">
      <c r="A48" s="34" t="s">
        <v>66</v>
      </c>
      <c r="B48" s="35">
        <f>SUM(B44:B47)</f>
        <v>6.6500000000000004E-2</v>
      </c>
      <c r="C48" s="31"/>
    </row>
    <row r="49" spans="1:3" x14ac:dyDescent="0.2">
      <c r="A49" s="33"/>
      <c r="B49" s="37"/>
      <c r="C49" s="31"/>
    </row>
    <row r="50" spans="1:3" x14ac:dyDescent="0.2">
      <c r="A50" s="11" t="s">
        <v>67</v>
      </c>
      <c r="B50" s="37"/>
      <c r="C50" s="31"/>
    </row>
    <row r="51" spans="1:3" x14ac:dyDescent="0.2">
      <c r="A51" s="33" t="s">
        <v>68</v>
      </c>
      <c r="B51" s="37" t="s">
        <v>53</v>
      </c>
      <c r="C51" s="38">
        <f>(((1+(B34+B35+B36+B37))*(1+B38)*(1+B39))/(1-B40))-1</f>
        <v>0.24841949102945904</v>
      </c>
    </row>
    <row r="52" spans="1:3" x14ac:dyDescent="0.2">
      <c r="A52" s="33" t="s">
        <v>69</v>
      </c>
      <c r="B52" s="39" t="s">
        <v>53</v>
      </c>
      <c r="C52" s="39">
        <f>C51</f>
        <v>0.24841949102945904</v>
      </c>
    </row>
  </sheetData>
  <mergeCells count="2">
    <mergeCell ref="A3:B3"/>
    <mergeCell ref="A33:B3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zoomScaleNormal="100" workbookViewId="0">
      <selection activeCell="E3" sqref="E3"/>
    </sheetView>
  </sheetViews>
  <sheetFormatPr defaultRowHeight="15" x14ac:dyDescent="0.25"/>
  <cols>
    <col min="2" max="2" width="41.42578125" customWidth="1"/>
    <col min="3" max="3" width="19.7109375" bestFit="1" customWidth="1"/>
    <col min="4" max="4" width="24.5703125" bestFit="1" customWidth="1"/>
    <col min="5" max="5" width="20.7109375" customWidth="1"/>
  </cols>
  <sheetData>
    <row r="1" spans="1:5" ht="15" customHeight="1" x14ac:dyDescent="0.25">
      <c r="A1" s="253" t="s">
        <v>325</v>
      </c>
      <c r="B1" s="254"/>
      <c r="C1" s="254"/>
      <c r="D1" s="254"/>
      <c r="E1" s="255"/>
    </row>
    <row r="2" spans="1:5" ht="15.75" x14ac:dyDescent="0.25">
      <c r="A2" s="118" t="s">
        <v>17</v>
      </c>
      <c r="B2" s="119" t="s">
        <v>323</v>
      </c>
      <c r="C2" s="120" t="s">
        <v>324</v>
      </c>
      <c r="D2" s="119" t="s">
        <v>365</v>
      </c>
      <c r="E2" s="121" t="s">
        <v>432</v>
      </c>
    </row>
    <row r="3" spans="1:5" ht="15.75" x14ac:dyDescent="0.25">
      <c r="A3" s="122"/>
      <c r="B3" s="123"/>
      <c r="C3" s="124"/>
      <c r="D3" s="123"/>
      <c r="E3" s="125"/>
    </row>
    <row r="4" spans="1:5" ht="15.75" x14ac:dyDescent="0.25">
      <c r="A4" s="126">
        <v>1</v>
      </c>
      <c r="B4" s="127" t="s">
        <v>159</v>
      </c>
      <c r="C4" s="128">
        <f>'Orçamento Sintético'!H18</f>
        <v>9190.0190803642545</v>
      </c>
      <c r="D4" s="202">
        <f>C4</f>
        <v>9190.0190803642545</v>
      </c>
      <c r="E4" s="201">
        <f t="shared" ref="E4:E9" si="0">SUM(D4:D4)</f>
        <v>9190.0190803642545</v>
      </c>
    </row>
    <row r="5" spans="1:5" ht="15.75" x14ac:dyDescent="0.25">
      <c r="A5" s="129"/>
      <c r="B5" s="130"/>
      <c r="C5" s="131">
        <f>C4/C11</f>
        <v>9.5608042453399308E-2</v>
      </c>
      <c r="D5" s="131">
        <f>D4/C4</f>
        <v>1</v>
      </c>
      <c r="E5" s="132">
        <f t="shared" si="0"/>
        <v>1</v>
      </c>
    </row>
    <row r="6" spans="1:5" ht="15.75" x14ac:dyDescent="0.25">
      <c r="A6" s="126">
        <v>2</v>
      </c>
      <c r="B6" s="127" t="s">
        <v>431</v>
      </c>
      <c r="C6" s="128">
        <f>'Orçamento Sintético'!H26</f>
        <v>74969.793769511554</v>
      </c>
      <c r="D6" s="202">
        <f>C6</f>
        <v>74969.793769511554</v>
      </c>
      <c r="E6" s="201">
        <f t="shared" si="0"/>
        <v>74969.793769511554</v>
      </c>
    </row>
    <row r="7" spans="1:5" ht="15.75" x14ac:dyDescent="0.25">
      <c r="A7" s="129"/>
      <c r="B7" s="130"/>
      <c r="C7" s="131">
        <f>C6/C11</f>
        <v>0.77994563044519305</v>
      </c>
      <c r="D7" s="131">
        <f>D6/C6</f>
        <v>1</v>
      </c>
      <c r="E7" s="132">
        <f t="shared" si="0"/>
        <v>1</v>
      </c>
    </row>
    <row r="8" spans="1:5" ht="15.75" x14ac:dyDescent="0.25">
      <c r="A8" s="126">
        <v>3</v>
      </c>
      <c r="B8" s="127" t="s">
        <v>411</v>
      </c>
      <c r="C8" s="128">
        <f>'Orçamento Sintético'!H32</f>
        <v>11962.007496394721</v>
      </c>
      <c r="D8" s="202">
        <f>C8</f>
        <v>11962.007496394721</v>
      </c>
      <c r="E8" s="201">
        <f t="shared" si="0"/>
        <v>11962.007496394721</v>
      </c>
    </row>
    <row r="9" spans="1:5" ht="15.75" x14ac:dyDescent="0.25">
      <c r="A9" s="129"/>
      <c r="B9" s="130"/>
      <c r="C9" s="131">
        <f>C8/$C$11</f>
        <v>0.12444632710140763</v>
      </c>
      <c r="D9" s="131">
        <f>D8/C8</f>
        <v>1</v>
      </c>
      <c r="E9" s="132">
        <f t="shared" si="0"/>
        <v>1</v>
      </c>
    </row>
    <row r="10" spans="1:5" ht="15.75" x14ac:dyDescent="0.25">
      <c r="A10" s="129"/>
      <c r="B10" s="130"/>
      <c r="C10" s="131">
        <f>(C4+C6+C8)/C11</f>
        <v>1</v>
      </c>
      <c r="D10" s="131">
        <f>(D4+D6+D8)/D11</f>
        <v>1</v>
      </c>
      <c r="E10" s="208">
        <f>(E4+E6+E8)/E11</f>
        <v>1</v>
      </c>
    </row>
    <row r="11" spans="1:5" ht="16.5" thickBot="1" x14ac:dyDescent="0.3">
      <c r="A11" s="133"/>
      <c r="B11" s="134" t="s">
        <v>366</v>
      </c>
      <c r="C11" s="200">
        <f>C4+C6+C8</f>
        <v>96121.820346270528</v>
      </c>
      <c r="D11" s="200">
        <f>D4+D6+D8</f>
        <v>96121.820346270528</v>
      </c>
      <c r="E11" s="203">
        <f>SUM(D11:D11)</f>
        <v>96121.820346270528</v>
      </c>
    </row>
  </sheetData>
  <mergeCells count="1">
    <mergeCell ref="A1:E1"/>
  </mergeCells>
  <pageMargins left="0.9055118110236221" right="0.51181102362204722" top="2.3622047244094491" bottom="0.78740157480314965" header="0.31496062992125984" footer="0.31496062992125984"/>
  <pageSetup paperSize="9" scale="9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2"/>
  <sheetViews>
    <sheetView topLeftCell="A60" zoomScaleNormal="100" workbookViewId="0">
      <selection activeCell="C68" sqref="C68"/>
    </sheetView>
  </sheetViews>
  <sheetFormatPr defaultColWidth="8.7109375" defaultRowHeight="12.75" x14ac:dyDescent="0.25"/>
  <cols>
    <col min="1" max="1" width="12.5703125" style="2" customWidth="1"/>
    <col min="2" max="2" width="16.5703125" style="2" bestFit="1" customWidth="1"/>
    <col min="3" max="3" width="82.28515625" style="48" customWidth="1"/>
    <col min="4" max="4" width="10.85546875" style="2" customWidth="1"/>
    <col min="5" max="5" width="11.7109375" style="4" bestFit="1" customWidth="1"/>
    <col min="6" max="6" width="17.28515625" style="2" bestFit="1" customWidth="1"/>
    <col min="7" max="7" width="22.7109375" style="2" bestFit="1" customWidth="1"/>
    <col min="8" max="8" width="14.28515625" style="2" bestFit="1" customWidth="1"/>
    <col min="9" max="16384" width="8.7109375" style="2"/>
  </cols>
  <sheetData>
    <row r="1" spans="1:7" ht="15" hidden="1" customHeight="1" x14ac:dyDescent="0.25">
      <c r="A1" s="215" t="s">
        <v>5</v>
      </c>
      <c r="B1" s="216"/>
      <c r="C1" s="216"/>
      <c r="D1" s="216"/>
      <c r="E1" s="216"/>
      <c r="F1" s="216"/>
      <c r="G1" s="217"/>
    </row>
    <row r="2" spans="1:7" hidden="1" x14ac:dyDescent="0.25">
      <c r="A2" s="5" t="s">
        <v>17</v>
      </c>
      <c r="B2" s="6" t="s">
        <v>18</v>
      </c>
      <c r="C2" s="7" t="s">
        <v>19</v>
      </c>
      <c r="D2" s="6" t="s">
        <v>20</v>
      </c>
      <c r="E2" s="6" t="s">
        <v>21</v>
      </c>
      <c r="F2" s="6" t="s">
        <v>23</v>
      </c>
      <c r="G2" s="8" t="s">
        <v>22</v>
      </c>
    </row>
    <row r="3" spans="1:7" ht="25.5" hidden="1" x14ac:dyDescent="0.25">
      <c r="A3" s="44" t="s">
        <v>172</v>
      </c>
      <c r="B3" s="9">
        <v>97622</v>
      </c>
      <c r="C3" s="24" t="s">
        <v>164</v>
      </c>
      <c r="D3" s="45">
        <f>Quantitativos!H6</f>
        <v>21.619999999999997</v>
      </c>
      <c r="E3" s="9" t="s">
        <v>4</v>
      </c>
      <c r="F3" s="46">
        <f>CPUs!P11</f>
        <v>48.83911773377956</v>
      </c>
      <c r="G3" s="47">
        <f t="shared" ref="G3:G41" si="0">D3*F3</f>
        <v>1055.901725404314</v>
      </c>
    </row>
    <row r="4" spans="1:7" ht="25.5" hidden="1" x14ac:dyDescent="0.25">
      <c r="A4" s="44" t="s">
        <v>176</v>
      </c>
      <c r="B4" s="9">
        <v>97622</v>
      </c>
      <c r="C4" s="24" t="s">
        <v>164</v>
      </c>
      <c r="D4" s="45" t="e">
        <f>Quantitativos!#REF!</f>
        <v>#REF!</v>
      </c>
      <c r="E4" s="9" t="s">
        <v>4</v>
      </c>
      <c r="F4" s="46">
        <f>CPUs!$P$11</f>
        <v>48.83911773377956</v>
      </c>
      <c r="G4" s="47" t="e">
        <f t="shared" si="0"/>
        <v>#REF!</v>
      </c>
    </row>
    <row r="5" spans="1:7" ht="25.5" hidden="1" x14ac:dyDescent="0.25">
      <c r="A5" s="44" t="s">
        <v>177</v>
      </c>
      <c r="B5" s="9">
        <v>97622</v>
      </c>
      <c r="C5" s="24" t="s">
        <v>164</v>
      </c>
      <c r="D5" s="45" t="e">
        <f>Quantitativos!#REF!</f>
        <v>#REF!</v>
      </c>
      <c r="E5" s="9" t="s">
        <v>4</v>
      </c>
      <c r="F5" s="46">
        <f>CPUs!$P$11</f>
        <v>48.83911773377956</v>
      </c>
      <c r="G5" s="47" t="e">
        <f t="shared" si="0"/>
        <v>#REF!</v>
      </c>
    </row>
    <row r="6" spans="1:7" ht="25.5" hidden="1" x14ac:dyDescent="0.25">
      <c r="A6" s="44" t="s">
        <v>178</v>
      </c>
      <c r="B6" s="9">
        <v>97622</v>
      </c>
      <c r="C6" s="24" t="s">
        <v>164</v>
      </c>
      <c r="D6" s="45" t="e">
        <f>Quantitativos!#REF!</f>
        <v>#REF!</v>
      </c>
      <c r="E6" s="9" t="s">
        <v>4</v>
      </c>
      <c r="F6" s="46">
        <f>CPUs!$P$11</f>
        <v>48.83911773377956</v>
      </c>
      <c r="G6" s="47" t="e">
        <f t="shared" si="0"/>
        <v>#REF!</v>
      </c>
    </row>
    <row r="7" spans="1:7" ht="25.5" hidden="1" x14ac:dyDescent="0.25">
      <c r="A7" s="44" t="s">
        <v>163</v>
      </c>
      <c r="B7" s="9">
        <v>100205</v>
      </c>
      <c r="C7" s="24" t="s">
        <v>180</v>
      </c>
      <c r="D7" s="45" t="e">
        <f>Quantitativos!#REF!</f>
        <v>#REF!</v>
      </c>
      <c r="E7" s="9" t="s">
        <v>181</v>
      </c>
      <c r="F7" s="46">
        <f>CPUs!P20</f>
        <v>1275.7228919092245</v>
      </c>
      <c r="G7" s="47" t="e">
        <f t="shared" si="0"/>
        <v>#REF!</v>
      </c>
    </row>
    <row r="8" spans="1:7" ht="25.5" hidden="1" x14ac:dyDescent="0.25">
      <c r="A8" s="44" t="s">
        <v>182</v>
      </c>
      <c r="B8" s="9">
        <v>97914</v>
      </c>
      <c r="C8" s="24" t="s">
        <v>183</v>
      </c>
      <c r="D8" s="45" t="e">
        <f>Quantitativos!#REF!</f>
        <v>#REF!</v>
      </c>
      <c r="E8" s="9" t="s">
        <v>181</v>
      </c>
      <c r="F8" s="46">
        <f>CPUs!P29</f>
        <v>2.2751765685271286</v>
      </c>
      <c r="G8" s="47" t="e">
        <f t="shared" si="0"/>
        <v>#REF!</v>
      </c>
    </row>
    <row r="9" spans="1:7" ht="25.5" hidden="1" x14ac:dyDescent="0.25">
      <c r="A9" s="44" t="s">
        <v>246</v>
      </c>
      <c r="B9" s="9" t="s">
        <v>197</v>
      </c>
      <c r="C9" s="24" t="s">
        <v>206</v>
      </c>
      <c r="D9" s="45">
        <v>1</v>
      </c>
      <c r="E9" s="9" t="s">
        <v>193</v>
      </c>
      <c r="F9" s="46">
        <f>CPUs!$P$58</f>
        <v>918.33716894834072</v>
      </c>
      <c r="G9" s="47">
        <f t="shared" si="0"/>
        <v>918.33716894834072</v>
      </c>
    </row>
    <row r="10" spans="1:7" ht="25.5" hidden="1" x14ac:dyDescent="0.25">
      <c r="A10" s="44" t="s">
        <v>248</v>
      </c>
      <c r="B10" s="9" t="s">
        <v>187</v>
      </c>
      <c r="C10" s="24" t="s">
        <v>195</v>
      </c>
      <c r="D10" s="45">
        <v>1</v>
      </c>
      <c r="E10" s="9" t="s">
        <v>193</v>
      </c>
      <c r="F10" s="46">
        <f>CPUs!$P$45</f>
        <v>732.12393271281394</v>
      </c>
      <c r="G10" s="47">
        <f t="shared" si="0"/>
        <v>732.12393271281394</v>
      </c>
    </row>
    <row r="11" spans="1:7" ht="25.5" hidden="1" x14ac:dyDescent="0.25">
      <c r="A11" s="44" t="s">
        <v>254</v>
      </c>
      <c r="B11" s="9" t="s">
        <v>187</v>
      </c>
      <c r="C11" s="24" t="s">
        <v>195</v>
      </c>
      <c r="D11" s="45">
        <v>4</v>
      </c>
      <c r="E11" s="9" t="s">
        <v>193</v>
      </c>
      <c r="F11" s="46">
        <f>CPUs!$P$45</f>
        <v>732.12393271281394</v>
      </c>
      <c r="G11" s="47">
        <f t="shared" si="0"/>
        <v>2928.4957308512558</v>
      </c>
    </row>
    <row r="12" spans="1:7" ht="25.5" hidden="1" x14ac:dyDescent="0.25">
      <c r="A12" s="44" t="s">
        <v>255</v>
      </c>
      <c r="B12" s="9" t="s">
        <v>197</v>
      </c>
      <c r="C12" s="24" t="s">
        <v>206</v>
      </c>
      <c r="D12" s="45">
        <v>4</v>
      </c>
      <c r="E12" s="9" t="s">
        <v>193</v>
      </c>
      <c r="F12" s="46">
        <f>CPUs!$P$58</f>
        <v>918.33716894834072</v>
      </c>
      <c r="G12" s="47">
        <f t="shared" si="0"/>
        <v>3673.3486757933629</v>
      </c>
    </row>
    <row r="13" spans="1:7" ht="25.5" hidden="1" x14ac:dyDescent="0.25">
      <c r="A13" s="44" t="s">
        <v>256</v>
      </c>
      <c r="B13" s="9" t="s">
        <v>187</v>
      </c>
      <c r="C13" s="24" t="s">
        <v>195</v>
      </c>
      <c r="D13" s="45">
        <v>2</v>
      </c>
      <c r="E13" s="9" t="s">
        <v>193</v>
      </c>
      <c r="F13" s="46">
        <f>CPUs!$P$45</f>
        <v>732.12393271281394</v>
      </c>
      <c r="G13" s="47">
        <f t="shared" si="0"/>
        <v>1464.2478654256279</v>
      </c>
    </row>
    <row r="14" spans="1:7" ht="25.5" hidden="1" x14ac:dyDescent="0.25">
      <c r="A14" s="44" t="s">
        <v>257</v>
      </c>
      <c r="B14" s="9" t="s">
        <v>197</v>
      </c>
      <c r="C14" s="24" t="s">
        <v>206</v>
      </c>
      <c r="D14" s="45">
        <v>2</v>
      </c>
      <c r="E14" s="9" t="s">
        <v>193</v>
      </c>
      <c r="F14" s="46">
        <f>CPUs!$P$58</f>
        <v>918.33716894834072</v>
      </c>
      <c r="G14" s="47">
        <f t="shared" si="0"/>
        <v>1836.6743378966814</v>
      </c>
    </row>
    <row r="15" spans="1:7" ht="25.5" hidden="1" x14ac:dyDescent="0.25">
      <c r="A15" s="44" t="s">
        <v>258</v>
      </c>
      <c r="B15" s="9" t="s">
        <v>197</v>
      </c>
      <c r="C15" s="24" t="s">
        <v>206</v>
      </c>
      <c r="D15" s="45">
        <v>1</v>
      </c>
      <c r="E15" s="9" t="s">
        <v>193</v>
      </c>
      <c r="F15" s="46">
        <f>CPUs!$P$58</f>
        <v>918.33716894834072</v>
      </c>
      <c r="G15" s="47">
        <f t="shared" si="0"/>
        <v>918.33716894834072</v>
      </c>
    </row>
    <row r="16" spans="1:7" ht="38.25" hidden="1" x14ac:dyDescent="0.25">
      <c r="A16" s="44" t="s">
        <v>261</v>
      </c>
      <c r="B16" s="9">
        <v>96359</v>
      </c>
      <c r="C16" s="24" t="s">
        <v>207</v>
      </c>
      <c r="D16" s="45" t="e">
        <f>Quantitativos!#REF!</f>
        <v>#REF!</v>
      </c>
      <c r="E16" s="9" t="s">
        <v>3</v>
      </c>
      <c r="F16" s="46">
        <f>CPUs!$P$77</f>
        <v>90.355063391687082</v>
      </c>
      <c r="G16" s="47" t="e">
        <f t="shared" si="0"/>
        <v>#REF!</v>
      </c>
    </row>
    <row r="17" spans="1:10" ht="38.25" hidden="1" x14ac:dyDescent="0.25">
      <c r="A17" s="44" t="s">
        <v>263</v>
      </c>
      <c r="B17" s="9">
        <v>96359</v>
      </c>
      <c r="C17" s="24" t="s">
        <v>207</v>
      </c>
      <c r="D17" s="45" t="e">
        <f>Quantitativos!#REF!</f>
        <v>#REF!</v>
      </c>
      <c r="E17" s="9" t="s">
        <v>3</v>
      </c>
      <c r="F17" s="46">
        <f>CPUs!$P$77</f>
        <v>90.355063391687082</v>
      </c>
      <c r="G17" s="47" t="e">
        <f t="shared" si="0"/>
        <v>#REF!</v>
      </c>
    </row>
    <row r="18" spans="1:10" ht="38.25" hidden="1" x14ac:dyDescent="0.25">
      <c r="A18" s="44" t="s">
        <v>265</v>
      </c>
      <c r="B18" s="9">
        <v>96359</v>
      </c>
      <c r="C18" s="24" t="s">
        <v>207</v>
      </c>
      <c r="D18" s="45" t="e">
        <f>Quantitativos!#REF!</f>
        <v>#REF!</v>
      </c>
      <c r="E18" s="9" t="s">
        <v>3</v>
      </c>
      <c r="F18" s="46">
        <f>CPUs!$P$77</f>
        <v>90.355063391687082</v>
      </c>
      <c r="G18" s="47" t="e">
        <f t="shared" si="0"/>
        <v>#REF!</v>
      </c>
    </row>
    <row r="19" spans="1:10" ht="38.25" hidden="1" x14ac:dyDescent="0.25">
      <c r="A19" s="44" t="s">
        <v>267</v>
      </c>
      <c r="B19" s="9">
        <v>96359</v>
      </c>
      <c r="C19" s="24" t="s">
        <v>207</v>
      </c>
      <c r="D19" s="45" t="e">
        <f>Quantitativos!#REF!</f>
        <v>#REF!</v>
      </c>
      <c r="E19" s="9" t="s">
        <v>3</v>
      </c>
      <c r="F19" s="46">
        <f>CPUs!$P$77</f>
        <v>90.355063391687082</v>
      </c>
      <c r="G19" s="47" t="e">
        <f t="shared" si="0"/>
        <v>#REF!</v>
      </c>
    </row>
    <row r="20" spans="1:10" ht="38.25" hidden="1" x14ac:dyDescent="0.25">
      <c r="A20" s="44" t="s">
        <v>286</v>
      </c>
      <c r="B20" s="9">
        <v>96360</v>
      </c>
      <c r="C20" s="24" t="s">
        <v>288</v>
      </c>
      <c r="D20" s="45" t="e">
        <f>Quantitativos!#REF!</f>
        <v>#REF!</v>
      </c>
      <c r="E20" s="9" t="s">
        <v>3</v>
      </c>
      <c r="F20" s="46">
        <f>CPUs!$P$91</f>
        <v>75.668084836448529</v>
      </c>
      <c r="G20" s="47" t="e">
        <f t="shared" si="0"/>
        <v>#REF!</v>
      </c>
    </row>
    <row r="21" spans="1:10" ht="38.25" hidden="1" x14ac:dyDescent="0.25">
      <c r="A21" s="44" t="s">
        <v>269</v>
      </c>
      <c r="B21" s="9">
        <v>96359</v>
      </c>
      <c r="C21" s="24" t="s">
        <v>207</v>
      </c>
      <c r="D21" s="45" t="e">
        <f>Quantitativos!#REF!</f>
        <v>#REF!</v>
      </c>
      <c r="E21" s="9" t="s">
        <v>3</v>
      </c>
      <c r="F21" s="46">
        <f>CPUs!$P$77</f>
        <v>90.355063391687082</v>
      </c>
      <c r="G21" s="47" t="e">
        <f t="shared" si="0"/>
        <v>#REF!</v>
      </c>
    </row>
    <row r="22" spans="1:10" ht="38.25" hidden="1" x14ac:dyDescent="0.25">
      <c r="A22" s="44" t="s">
        <v>287</v>
      </c>
      <c r="B22" s="9">
        <v>96360</v>
      </c>
      <c r="C22" s="24" t="s">
        <v>288</v>
      </c>
      <c r="D22" s="45" t="e">
        <f>Quantitativos!#REF!</f>
        <v>#REF!</v>
      </c>
      <c r="E22" s="9" t="s">
        <v>3</v>
      </c>
      <c r="F22" s="46">
        <f>CPUs!$P$91</f>
        <v>75.668084836448529</v>
      </c>
      <c r="G22" s="47" t="e">
        <f t="shared" si="0"/>
        <v>#REF!</v>
      </c>
      <c r="J22" s="135" t="e">
        <f>D16+D17+D18+D19+D21+D23</f>
        <v>#REF!</v>
      </c>
    </row>
    <row r="23" spans="1:10" ht="38.25" hidden="1" x14ac:dyDescent="0.25">
      <c r="A23" s="44" t="s">
        <v>271</v>
      </c>
      <c r="B23" s="9">
        <v>96359</v>
      </c>
      <c r="C23" s="24" t="s">
        <v>207</v>
      </c>
      <c r="D23" s="45" t="e">
        <f>Quantitativos!#REF!</f>
        <v>#REF!</v>
      </c>
      <c r="E23" s="9" t="s">
        <v>3</v>
      </c>
      <c r="F23" s="46">
        <f>CPUs!$P$77</f>
        <v>90.355063391687082</v>
      </c>
      <c r="G23" s="47" t="e">
        <f t="shared" si="0"/>
        <v>#REF!</v>
      </c>
      <c r="J23" s="2" t="e">
        <f>60/J22</f>
        <v>#REF!</v>
      </c>
    </row>
    <row r="24" spans="1:10" ht="38.25" hidden="1" x14ac:dyDescent="0.25">
      <c r="A24" s="44" t="s">
        <v>321</v>
      </c>
      <c r="B24" s="9">
        <v>87903</v>
      </c>
      <c r="C24" s="24" t="s">
        <v>276</v>
      </c>
      <c r="D24" s="45" t="e">
        <f>Quantitativos!#REF!</f>
        <v>#REF!</v>
      </c>
      <c r="E24" s="9" t="s">
        <v>3</v>
      </c>
      <c r="F24" s="46">
        <f>CPUs!$P$102</f>
        <v>11.809160217783258</v>
      </c>
      <c r="G24" s="47" t="e">
        <f t="shared" si="0"/>
        <v>#REF!</v>
      </c>
    </row>
    <row r="25" spans="1:10" ht="38.25" hidden="1" x14ac:dyDescent="0.25">
      <c r="A25" s="44" t="s">
        <v>322</v>
      </c>
      <c r="B25" s="9">
        <v>87777</v>
      </c>
      <c r="C25" s="24" t="s">
        <v>277</v>
      </c>
      <c r="D25" s="45" t="e">
        <f>D24</f>
        <v>#REF!</v>
      </c>
      <c r="E25" s="9" t="s">
        <v>3</v>
      </c>
      <c r="F25" s="46">
        <f>CPUs!$P$114</f>
        <v>56.081792312521287</v>
      </c>
      <c r="G25" s="47" t="e">
        <f t="shared" si="0"/>
        <v>#REF!</v>
      </c>
    </row>
    <row r="26" spans="1:10" ht="38.25" hidden="1" x14ac:dyDescent="0.25">
      <c r="A26" s="44" t="s">
        <v>296</v>
      </c>
      <c r="B26" s="9">
        <v>87903</v>
      </c>
      <c r="C26" s="24" t="s">
        <v>276</v>
      </c>
      <c r="D26" s="45" t="e">
        <f>Quantitativos!#REF!</f>
        <v>#REF!</v>
      </c>
      <c r="E26" s="9" t="s">
        <v>3</v>
      </c>
      <c r="F26" s="46">
        <f>CPUs!$P$102</f>
        <v>11.809160217783258</v>
      </c>
      <c r="G26" s="47" t="e">
        <f t="shared" si="0"/>
        <v>#REF!</v>
      </c>
    </row>
    <row r="27" spans="1:10" ht="38.25" hidden="1" x14ac:dyDescent="0.25">
      <c r="A27" s="44" t="s">
        <v>297</v>
      </c>
      <c r="B27" s="9">
        <v>87777</v>
      </c>
      <c r="C27" s="24" t="s">
        <v>277</v>
      </c>
      <c r="D27" s="45" t="e">
        <f>D26</f>
        <v>#REF!</v>
      </c>
      <c r="E27" s="9" t="s">
        <v>3</v>
      </c>
      <c r="F27" s="46">
        <f>CPUs!$P$114</f>
        <v>56.081792312521287</v>
      </c>
      <c r="G27" s="47" t="e">
        <f t="shared" si="0"/>
        <v>#REF!</v>
      </c>
    </row>
    <row r="28" spans="1:10" ht="38.25" hidden="1" x14ac:dyDescent="0.25">
      <c r="A28" s="44" t="s">
        <v>298</v>
      </c>
      <c r="B28" s="9">
        <v>87903</v>
      </c>
      <c r="C28" s="24" t="s">
        <v>276</v>
      </c>
      <c r="D28" s="45" t="e">
        <f>Quantitativos!#REF!</f>
        <v>#REF!</v>
      </c>
      <c r="E28" s="9" t="s">
        <v>3</v>
      </c>
      <c r="F28" s="46">
        <f>CPUs!$P$102</f>
        <v>11.809160217783258</v>
      </c>
      <c r="G28" s="47" t="e">
        <f t="shared" si="0"/>
        <v>#REF!</v>
      </c>
    </row>
    <row r="29" spans="1:10" ht="38.25" hidden="1" x14ac:dyDescent="0.25">
      <c r="A29" s="44" t="s">
        <v>299</v>
      </c>
      <c r="B29" s="9">
        <v>87777</v>
      </c>
      <c r="C29" s="24" t="s">
        <v>277</v>
      </c>
      <c r="D29" s="45" t="e">
        <f>D28</f>
        <v>#REF!</v>
      </c>
      <c r="E29" s="9" t="s">
        <v>3</v>
      </c>
      <c r="F29" s="46">
        <f>CPUs!$P$114</f>
        <v>56.081792312521287</v>
      </c>
      <c r="G29" s="47" t="e">
        <f t="shared" si="0"/>
        <v>#REF!</v>
      </c>
    </row>
    <row r="30" spans="1:10" ht="25.5" hidden="1" x14ac:dyDescent="0.25">
      <c r="A30" s="44" t="s">
        <v>313</v>
      </c>
      <c r="B30" s="9">
        <v>96135</v>
      </c>
      <c r="C30" s="24" t="s">
        <v>278</v>
      </c>
      <c r="D30" s="45" t="e">
        <f>Quantitativos!#REF!</f>
        <v>#REF!</v>
      </c>
      <c r="E30" s="9" t="s">
        <v>3</v>
      </c>
      <c r="F30" s="46">
        <f>CPUs!$P$126</f>
        <v>24.772697522750583</v>
      </c>
      <c r="G30" s="47" t="e">
        <f t="shared" si="0"/>
        <v>#REF!</v>
      </c>
    </row>
    <row r="31" spans="1:10" ht="25.5" hidden="1" x14ac:dyDescent="0.25">
      <c r="A31" s="44" t="s">
        <v>314</v>
      </c>
      <c r="B31" s="9">
        <v>88489</v>
      </c>
      <c r="C31" s="24" t="s">
        <v>282</v>
      </c>
      <c r="D31" s="45" t="e">
        <f>D30</f>
        <v>#REF!</v>
      </c>
      <c r="E31" s="9" t="s">
        <v>3</v>
      </c>
      <c r="F31" s="46">
        <f>CPUs!$P$137</f>
        <v>13.108542308300462</v>
      </c>
      <c r="G31" s="47" t="e">
        <f t="shared" si="0"/>
        <v>#REF!</v>
      </c>
    </row>
    <row r="32" spans="1:10" ht="25.5" hidden="1" x14ac:dyDescent="0.25">
      <c r="A32" s="44" t="s">
        <v>315</v>
      </c>
      <c r="B32" s="9">
        <v>96135</v>
      </c>
      <c r="C32" s="24" t="s">
        <v>278</v>
      </c>
      <c r="D32" s="45" t="e">
        <f>Quantitativos!#REF!</f>
        <v>#REF!</v>
      </c>
      <c r="E32" s="9" t="s">
        <v>3</v>
      </c>
      <c r="F32" s="46">
        <f>CPUs!$P$126</f>
        <v>24.772697522750583</v>
      </c>
      <c r="G32" s="47" t="e">
        <f t="shared" si="0"/>
        <v>#REF!</v>
      </c>
    </row>
    <row r="33" spans="1:8" ht="25.5" hidden="1" x14ac:dyDescent="0.25">
      <c r="A33" s="44" t="s">
        <v>316</v>
      </c>
      <c r="B33" s="9">
        <v>88489</v>
      </c>
      <c r="C33" s="24" t="s">
        <v>282</v>
      </c>
      <c r="D33" s="45" t="e">
        <f>D32</f>
        <v>#REF!</v>
      </c>
      <c r="E33" s="9" t="s">
        <v>3</v>
      </c>
      <c r="F33" s="46">
        <f>CPUs!$P$137</f>
        <v>13.108542308300462</v>
      </c>
      <c r="G33" s="47" t="e">
        <f t="shared" si="0"/>
        <v>#REF!</v>
      </c>
    </row>
    <row r="34" spans="1:8" ht="25.5" hidden="1" x14ac:dyDescent="0.25">
      <c r="A34" s="44" t="s">
        <v>317</v>
      </c>
      <c r="B34" s="9">
        <v>96135</v>
      </c>
      <c r="C34" s="24" t="s">
        <v>278</v>
      </c>
      <c r="D34" s="45" t="e">
        <f>Quantitativos!#REF!</f>
        <v>#REF!</v>
      </c>
      <c r="E34" s="9" t="s">
        <v>3</v>
      </c>
      <c r="F34" s="46">
        <f>CPUs!$P$126</f>
        <v>24.772697522750583</v>
      </c>
      <c r="G34" s="47" t="e">
        <f t="shared" si="0"/>
        <v>#REF!</v>
      </c>
    </row>
    <row r="35" spans="1:8" ht="25.5" hidden="1" x14ac:dyDescent="0.25">
      <c r="A35" s="44" t="s">
        <v>318</v>
      </c>
      <c r="B35" s="9">
        <v>88489</v>
      </c>
      <c r="C35" s="24" t="s">
        <v>282</v>
      </c>
      <c r="D35" s="45" t="e">
        <f>D34</f>
        <v>#REF!</v>
      </c>
      <c r="E35" s="9" t="s">
        <v>3</v>
      </c>
      <c r="F35" s="46">
        <f>CPUs!$P$137</f>
        <v>13.108542308300462</v>
      </c>
      <c r="G35" s="47" t="e">
        <f t="shared" si="0"/>
        <v>#REF!</v>
      </c>
    </row>
    <row r="36" spans="1:8" ht="25.5" hidden="1" x14ac:dyDescent="0.25">
      <c r="A36" s="44" t="s">
        <v>307</v>
      </c>
      <c r="B36" s="9">
        <v>96135</v>
      </c>
      <c r="C36" s="24" t="s">
        <v>278</v>
      </c>
      <c r="D36" s="45" t="e">
        <f>Quantitativos!#REF!</f>
        <v>#REF!</v>
      </c>
      <c r="E36" s="9" t="s">
        <v>3</v>
      </c>
      <c r="F36" s="46">
        <f>CPUs!$P$126</f>
        <v>24.772697522750583</v>
      </c>
      <c r="G36" s="47" t="e">
        <f t="shared" si="0"/>
        <v>#REF!</v>
      </c>
    </row>
    <row r="37" spans="1:8" ht="25.5" hidden="1" x14ac:dyDescent="0.25">
      <c r="A37" s="44" t="s">
        <v>308</v>
      </c>
      <c r="B37" s="9">
        <v>88489</v>
      </c>
      <c r="C37" s="24" t="s">
        <v>282</v>
      </c>
      <c r="D37" s="45" t="e">
        <f>D36</f>
        <v>#REF!</v>
      </c>
      <c r="E37" s="9" t="s">
        <v>3</v>
      </c>
      <c r="F37" s="46">
        <f>CPUs!$P$137</f>
        <v>13.108542308300462</v>
      </c>
      <c r="G37" s="47" t="e">
        <f t="shared" si="0"/>
        <v>#REF!</v>
      </c>
    </row>
    <row r="38" spans="1:8" ht="25.5" hidden="1" x14ac:dyDescent="0.25">
      <c r="A38" s="44" t="s">
        <v>309</v>
      </c>
      <c r="B38" s="9">
        <v>96135</v>
      </c>
      <c r="C38" s="24" t="s">
        <v>278</v>
      </c>
      <c r="D38" s="45" t="e">
        <f>Quantitativos!#REF!</f>
        <v>#REF!</v>
      </c>
      <c r="E38" s="9" t="s">
        <v>3</v>
      </c>
      <c r="F38" s="46">
        <f>CPUs!$P$126</f>
        <v>24.772697522750583</v>
      </c>
      <c r="G38" s="47" t="e">
        <f t="shared" si="0"/>
        <v>#REF!</v>
      </c>
    </row>
    <row r="39" spans="1:8" ht="25.5" hidden="1" x14ac:dyDescent="0.25">
      <c r="A39" s="44" t="s">
        <v>310</v>
      </c>
      <c r="B39" s="9">
        <v>88489</v>
      </c>
      <c r="C39" s="24" t="s">
        <v>282</v>
      </c>
      <c r="D39" s="45" t="e">
        <f>D38</f>
        <v>#REF!</v>
      </c>
      <c r="E39" s="9" t="s">
        <v>3</v>
      </c>
      <c r="F39" s="46">
        <f>CPUs!$P$137</f>
        <v>13.108542308300462</v>
      </c>
      <c r="G39" s="47" t="e">
        <f t="shared" si="0"/>
        <v>#REF!</v>
      </c>
    </row>
    <row r="40" spans="1:8" ht="25.5" hidden="1" x14ac:dyDescent="0.25">
      <c r="A40" s="44" t="s">
        <v>319</v>
      </c>
      <c r="B40" s="9">
        <v>96135</v>
      </c>
      <c r="C40" s="24" t="s">
        <v>278</v>
      </c>
      <c r="D40" s="45" t="e">
        <f>Quantitativos!#REF!</f>
        <v>#REF!</v>
      </c>
      <c r="E40" s="9" t="s">
        <v>3</v>
      </c>
      <c r="F40" s="46">
        <f>CPUs!$P$126</f>
        <v>24.772697522750583</v>
      </c>
      <c r="G40" s="47" t="e">
        <f t="shared" si="0"/>
        <v>#REF!</v>
      </c>
    </row>
    <row r="41" spans="1:8" ht="25.5" hidden="1" x14ac:dyDescent="0.25">
      <c r="A41" s="44" t="s">
        <v>320</v>
      </c>
      <c r="B41" s="9">
        <v>88489</v>
      </c>
      <c r="C41" s="24" t="s">
        <v>282</v>
      </c>
      <c r="D41" s="45" t="e">
        <f>D40</f>
        <v>#REF!</v>
      </c>
      <c r="E41" s="9" t="s">
        <v>3</v>
      </c>
      <c r="F41" s="46">
        <f>CPUs!$P$137</f>
        <v>13.108542308300462</v>
      </c>
      <c r="G41" s="47" t="e">
        <f t="shared" si="0"/>
        <v>#REF!</v>
      </c>
    </row>
    <row r="42" spans="1:8" ht="16.5" hidden="1" thickBot="1" x14ac:dyDescent="0.3">
      <c r="A42" s="256" t="s">
        <v>36</v>
      </c>
      <c r="B42" s="257"/>
      <c r="C42" s="257"/>
      <c r="D42" s="257"/>
      <c r="E42" s="257"/>
      <c r="F42" s="257"/>
      <c r="G42" s="117" t="e">
        <f>SUM(G3:G41)</f>
        <v>#REF!</v>
      </c>
      <c r="H42" s="115"/>
    </row>
    <row r="43" spans="1:8" hidden="1" x14ac:dyDescent="0.25">
      <c r="D43" s="3"/>
    </row>
    <row r="44" spans="1:8" hidden="1" x14ac:dyDescent="0.25">
      <c r="D44" s="3"/>
    </row>
    <row r="45" spans="1:8" hidden="1" x14ac:dyDescent="0.25">
      <c r="D45" s="3"/>
    </row>
    <row r="46" spans="1:8" hidden="1" x14ac:dyDescent="0.25">
      <c r="A46" s="258" t="s">
        <v>326</v>
      </c>
      <c r="B46" s="258"/>
      <c r="C46" s="258"/>
      <c r="D46" s="258"/>
      <c r="E46" s="258"/>
      <c r="F46" s="258"/>
      <c r="G46" s="258"/>
    </row>
    <row r="47" spans="1:8" ht="25.5" hidden="1" x14ac:dyDescent="0.25">
      <c r="A47" s="2">
        <v>9</v>
      </c>
      <c r="B47" s="9">
        <v>97622</v>
      </c>
      <c r="C47" s="24" t="s">
        <v>164</v>
      </c>
      <c r="D47" s="45" t="e">
        <f>D3+D4+D5+D6</f>
        <v>#REF!</v>
      </c>
      <c r="E47" s="9" t="s">
        <v>4</v>
      </c>
      <c r="F47" s="46">
        <f>F3</f>
        <v>48.83911773377956</v>
      </c>
      <c r="G47" s="47" t="e">
        <f t="shared" ref="G47:G57" si="1">D47*F47</f>
        <v>#REF!</v>
      </c>
    </row>
    <row r="48" spans="1:8" ht="25.5" hidden="1" x14ac:dyDescent="0.25">
      <c r="A48" s="2">
        <v>7</v>
      </c>
      <c r="B48" s="9">
        <v>100205</v>
      </c>
      <c r="C48" s="24" t="s">
        <v>180</v>
      </c>
      <c r="D48" s="45" t="e">
        <f>D7</f>
        <v>#REF!</v>
      </c>
      <c r="E48" s="9" t="s">
        <v>181</v>
      </c>
      <c r="F48" s="46">
        <f>F7</f>
        <v>1275.7228919092245</v>
      </c>
      <c r="G48" s="47" t="e">
        <f t="shared" si="1"/>
        <v>#REF!</v>
      </c>
    </row>
    <row r="49" spans="1:7" ht="25.5" hidden="1" x14ac:dyDescent="0.25">
      <c r="A49" s="2">
        <v>10</v>
      </c>
      <c r="B49" s="9">
        <v>97914</v>
      </c>
      <c r="C49" s="24" t="s">
        <v>183</v>
      </c>
      <c r="D49" s="45" t="e">
        <f>D8</f>
        <v>#REF!</v>
      </c>
      <c r="E49" s="9" t="s">
        <v>181</v>
      </c>
      <c r="F49" s="46">
        <f>F8</f>
        <v>2.2751765685271286</v>
      </c>
      <c r="G49" s="47" t="e">
        <f t="shared" si="1"/>
        <v>#REF!</v>
      </c>
    </row>
    <row r="50" spans="1:7" ht="25.5" hidden="1" x14ac:dyDescent="0.25">
      <c r="A50" s="2">
        <v>2</v>
      </c>
      <c r="B50" s="9" t="s">
        <v>197</v>
      </c>
      <c r="C50" s="24" t="s">
        <v>206</v>
      </c>
      <c r="D50" s="45">
        <f>D9+D12+D14+D15</f>
        <v>8</v>
      </c>
      <c r="E50" s="9" t="s">
        <v>193</v>
      </c>
      <c r="F50" s="46">
        <f>CPUs!$P$58</f>
        <v>918.33716894834072</v>
      </c>
      <c r="G50" s="47">
        <f t="shared" si="1"/>
        <v>7346.6973515867257</v>
      </c>
    </row>
    <row r="51" spans="1:7" ht="25.5" hidden="1" x14ac:dyDescent="0.25">
      <c r="A51" s="2">
        <v>4</v>
      </c>
      <c r="B51" s="9" t="s">
        <v>187</v>
      </c>
      <c r="C51" s="24" t="s">
        <v>195</v>
      </c>
      <c r="D51" s="45">
        <f>D10+D11+D13</f>
        <v>7</v>
      </c>
      <c r="E51" s="9" t="s">
        <v>193</v>
      </c>
      <c r="F51" s="46">
        <f>CPUs!$P$45</f>
        <v>732.12393271281394</v>
      </c>
      <c r="G51" s="47">
        <f t="shared" si="1"/>
        <v>5124.8675289896973</v>
      </c>
    </row>
    <row r="52" spans="1:7" ht="38.25" hidden="1" x14ac:dyDescent="0.25">
      <c r="A52" s="2">
        <v>1</v>
      </c>
      <c r="B52" s="9">
        <v>96359</v>
      </c>
      <c r="C52" s="24" t="s">
        <v>207</v>
      </c>
      <c r="D52" s="45" t="e">
        <f>D16+D17+D18+D19+D21+D23</f>
        <v>#REF!</v>
      </c>
      <c r="E52" s="9" t="s">
        <v>3</v>
      </c>
      <c r="F52" s="46">
        <f>CPUs!$P$77</f>
        <v>90.355063391687082</v>
      </c>
      <c r="G52" s="47" t="e">
        <f t="shared" si="1"/>
        <v>#REF!</v>
      </c>
    </row>
    <row r="53" spans="1:7" ht="38.25" hidden="1" x14ac:dyDescent="0.25">
      <c r="A53" s="2">
        <v>8</v>
      </c>
      <c r="B53" s="9">
        <v>96360</v>
      </c>
      <c r="C53" s="24" t="s">
        <v>288</v>
      </c>
      <c r="D53" s="45" t="e">
        <f>D20+D22</f>
        <v>#REF!</v>
      </c>
      <c r="E53" s="9" t="s">
        <v>3</v>
      </c>
      <c r="F53" s="46">
        <f>CPUs!$P$91</f>
        <v>75.668084836448529</v>
      </c>
      <c r="G53" s="47" t="e">
        <f t="shared" si="1"/>
        <v>#REF!</v>
      </c>
    </row>
    <row r="54" spans="1:7" ht="38.25" hidden="1" x14ac:dyDescent="0.25">
      <c r="A54" s="2">
        <v>11</v>
      </c>
      <c r="B54" s="9">
        <v>87903</v>
      </c>
      <c r="C54" s="24" t="s">
        <v>276</v>
      </c>
      <c r="D54" s="45" t="e">
        <f>D24+D26+D28</f>
        <v>#REF!</v>
      </c>
      <c r="E54" s="9" t="s">
        <v>3</v>
      </c>
      <c r="F54" s="46">
        <f>CPUs!$P$102</f>
        <v>11.809160217783258</v>
      </c>
      <c r="G54" s="47" t="e">
        <f t="shared" si="1"/>
        <v>#REF!</v>
      </c>
    </row>
    <row r="55" spans="1:7" ht="38.25" hidden="1" x14ac:dyDescent="0.25">
      <c r="A55" s="2">
        <v>6</v>
      </c>
      <c r="B55" s="9">
        <v>87777</v>
      </c>
      <c r="C55" s="24" t="s">
        <v>277</v>
      </c>
      <c r="D55" s="45" t="e">
        <f>D25+D27+D29</f>
        <v>#REF!</v>
      </c>
      <c r="E55" s="9" t="s">
        <v>3</v>
      </c>
      <c r="F55" s="46">
        <f>CPUs!$P$114</f>
        <v>56.081792312521287</v>
      </c>
      <c r="G55" s="47" t="e">
        <f t="shared" si="1"/>
        <v>#REF!</v>
      </c>
    </row>
    <row r="56" spans="1:7" ht="25.5" hidden="1" x14ac:dyDescent="0.25">
      <c r="A56" s="2">
        <v>3</v>
      </c>
      <c r="B56" s="9">
        <v>96135</v>
      </c>
      <c r="C56" s="24" t="s">
        <v>278</v>
      </c>
      <c r="D56" s="45" t="e">
        <f>D30+D32+D34+D36+D38+D40</f>
        <v>#REF!</v>
      </c>
      <c r="E56" s="9" t="s">
        <v>3</v>
      </c>
      <c r="F56" s="46">
        <f>CPUs!$P$126</f>
        <v>24.772697522750583</v>
      </c>
      <c r="G56" s="47" t="e">
        <f t="shared" si="1"/>
        <v>#REF!</v>
      </c>
    </row>
    <row r="57" spans="1:7" ht="25.5" hidden="1" x14ac:dyDescent="0.25">
      <c r="A57" s="2">
        <v>5</v>
      </c>
      <c r="B57" s="9">
        <v>88489</v>
      </c>
      <c r="C57" s="24" t="s">
        <v>282</v>
      </c>
      <c r="D57" s="45" t="e">
        <f>D31+D33+D35+D37+D39+D41</f>
        <v>#REF!</v>
      </c>
      <c r="E57" s="9" t="s">
        <v>3</v>
      </c>
      <c r="F57" s="46">
        <f>CPUs!$P$137</f>
        <v>13.108542308300462</v>
      </c>
      <c r="G57" s="47" t="e">
        <f t="shared" si="1"/>
        <v>#REF!</v>
      </c>
    </row>
    <row r="58" spans="1:7" hidden="1" x14ac:dyDescent="0.25">
      <c r="D58" s="3"/>
    </row>
    <row r="59" spans="1:7" hidden="1" x14ac:dyDescent="0.25">
      <c r="D59" s="3"/>
      <c r="G59" s="115" t="e">
        <f>SUM(G47:G57)</f>
        <v>#REF!</v>
      </c>
    </row>
    <row r="60" spans="1:7" x14ac:dyDescent="0.25">
      <c r="D60" s="3"/>
    </row>
    <row r="61" spans="1:7" ht="13.5" thickBot="1" x14ac:dyDescent="0.3">
      <c r="D61" s="3"/>
    </row>
    <row r="62" spans="1:7" ht="15.75" x14ac:dyDescent="0.25">
      <c r="A62" s="259" t="s">
        <v>326</v>
      </c>
      <c r="B62" s="260"/>
      <c r="C62" s="260"/>
      <c r="D62" s="260"/>
      <c r="E62" s="260"/>
      <c r="F62" s="260"/>
      <c r="G62" s="261"/>
    </row>
    <row r="63" spans="1:7" ht="47.25" x14ac:dyDescent="0.25">
      <c r="A63" s="136">
        <v>1</v>
      </c>
      <c r="B63" s="137">
        <v>96359</v>
      </c>
      <c r="C63" s="138" t="s">
        <v>207</v>
      </c>
      <c r="D63" s="139">
        <v>131.06</v>
      </c>
      <c r="E63" s="137" t="s">
        <v>3</v>
      </c>
      <c r="F63" s="140">
        <v>90.355063391687082</v>
      </c>
      <c r="G63" s="141">
        <v>11841.934608114509</v>
      </c>
    </row>
    <row r="64" spans="1:7" ht="47.25" x14ac:dyDescent="0.25">
      <c r="A64" s="136">
        <v>2</v>
      </c>
      <c r="B64" s="137" t="s">
        <v>197</v>
      </c>
      <c r="C64" s="138" t="s">
        <v>206</v>
      </c>
      <c r="D64" s="142">
        <v>8</v>
      </c>
      <c r="E64" s="137" t="s">
        <v>193</v>
      </c>
      <c r="F64" s="140">
        <v>918.33716894834072</v>
      </c>
      <c r="G64" s="141">
        <v>7346.6973515867257</v>
      </c>
    </row>
    <row r="65" spans="1:7" ht="31.5" x14ac:dyDescent="0.25">
      <c r="A65" s="136">
        <v>3</v>
      </c>
      <c r="B65" s="137">
        <v>96135</v>
      </c>
      <c r="C65" s="138" t="s">
        <v>278</v>
      </c>
      <c r="D65" s="142">
        <v>279.73</v>
      </c>
      <c r="E65" s="137" t="s">
        <v>3</v>
      </c>
      <c r="F65" s="140">
        <v>24.772697522750583</v>
      </c>
      <c r="G65" s="141">
        <v>6929.6666780390215</v>
      </c>
    </row>
    <row r="66" spans="1:7" ht="31.5" x14ac:dyDescent="0.25">
      <c r="A66" s="136">
        <v>4</v>
      </c>
      <c r="B66" s="137" t="s">
        <v>187</v>
      </c>
      <c r="C66" s="138" t="s">
        <v>195</v>
      </c>
      <c r="D66" s="142">
        <v>7</v>
      </c>
      <c r="E66" s="137" t="s">
        <v>193</v>
      </c>
      <c r="F66" s="140">
        <v>732.12393271281394</v>
      </c>
      <c r="G66" s="141">
        <v>5124.8675289896973</v>
      </c>
    </row>
    <row r="67" spans="1:7" ht="31.5" x14ac:dyDescent="0.25">
      <c r="A67" s="136">
        <v>5</v>
      </c>
      <c r="B67" s="137">
        <v>88489</v>
      </c>
      <c r="C67" s="138" t="s">
        <v>282</v>
      </c>
      <c r="D67" s="142">
        <v>279.73</v>
      </c>
      <c r="E67" s="137" t="s">
        <v>3</v>
      </c>
      <c r="F67" s="140">
        <v>13.108542308300462</v>
      </c>
      <c r="G67" s="141">
        <v>3666.8525399008886</v>
      </c>
    </row>
    <row r="68" spans="1:7" ht="47.25" x14ac:dyDescent="0.25">
      <c r="A68" s="136">
        <v>6</v>
      </c>
      <c r="B68" s="137">
        <v>87777</v>
      </c>
      <c r="C68" s="138" t="s">
        <v>277</v>
      </c>
      <c r="D68" s="142">
        <v>21</v>
      </c>
      <c r="E68" s="137" t="s">
        <v>3</v>
      </c>
      <c r="F68" s="140">
        <v>56.081792312521287</v>
      </c>
      <c r="G68" s="141">
        <v>1177.7176385629471</v>
      </c>
    </row>
    <row r="69" spans="1:7" ht="31.5" x14ac:dyDescent="0.25">
      <c r="A69" s="136">
        <v>7</v>
      </c>
      <c r="B69" s="137">
        <v>100205</v>
      </c>
      <c r="C69" s="138" t="s">
        <v>180</v>
      </c>
      <c r="D69" s="142">
        <v>0.82</v>
      </c>
      <c r="E69" s="137" t="s">
        <v>181</v>
      </c>
      <c r="F69" s="140">
        <v>1275.7228919092245</v>
      </c>
      <c r="G69" s="141">
        <v>1046.092771365564</v>
      </c>
    </row>
    <row r="70" spans="1:7" ht="63" x14ac:dyDescent="0.25">
      <c r="A70" s="136">
        <v>8</v>
      </c>
      <c r="B70" s="137">
        <v>96360</v>
      </c>
      <c r="C70" s="138" t="s">
        <v>288</v>
      </c>
      <c r="D70" s="142">
        <v>8.82</v>
      </c>
      <c r="E70" s="137" t="s">
        <v>3</v>
      </c>
      <c r="F70" s="140">
        <v>75.668084836448529</v>
      </c>
      <c r="G70" s="141">
        <v>667.39250825747604</v>
      </c>
    </row>
    <row r="71" spans="1:7" ht="31.5" x14ac:dyDescent="0.25">
      <c r="A71" s="136">
        <v>9</v>
      </c>
      <c r="B71" s="137">
        <v>97622</v>
      </c>
      <c r="C71" s="138" t="s">
        <v>164</v>
      </c>
      <c r="D71" s="142">
        <v>12.629999999999999</v>
      </c>
      <c r="E71" s="137" t="s">
        <v>4</v>
      </c>
      <c r="F71" s="140">
        <v>48.83911773377956</v>
      </c>
      <c r="G71" s="141">
        <v>616.8380569776358</v>
      </c>
    </row>
    <row r="72" spans="1:7" ht="31.5" x14ac:dyDescent="0.25">
      <c r="A72" s="136">
        <v>10</v>
      </c>
      <c r="B72" s="137">
        <v>97914</v>
      </c>
      <c r="C72" s="138" t="s">
        <v>183</v>
      </c>
      <c r="D72" s="142">
        <v>164.19</v>
      </c>
      <c r="E72" s="137" t="s">
        <v>181</v>
      </c>
      <c r="F72" s="140">
        <v>2.2751765685271286</v>
      </c>
      <c r="G72" s="141">
        <v>373.56124078646923</v>
      </c>
    </row>
    <row r="73" spans="1:7" ht="63" x14ac:dyDescent="0.25">
      <c r="A73" s="136">
        <v>11</v>
      </c>
      <c r="B73" s="137">
        <v>87903</v>
      </c>
      <c r="C73" s="138" t="s">
        <v>276</v>
      </c>
      <c r="D73" s="142">
        <v>21</v>
      </c>
      <c r="E73" s="137" t="s">
        <v>3</v>
      </c>
      <c r="F73" s="140">
        <v>11.809160217783258</v>
      </c>
      <c r="G73" s="141">
        <v>247.99236457344841</v>
      </c>
    </row>
    <row r="74" spans="1:7" ht="15.75" customHeight="1" thickBot="1" x14ac:dyDescent="0.3">
      <c r="A74" s="262" t="s">
        <v>36</v>
      </c>
      <c r="B74" s="263"/>
      <c r="C74" s="263"/>
      <c r="D74" s="263"/>
      <c r="E74" s="263"/>
      <c r="F74" s="264"/>
      <c r="G74" s="143">
        <f>SUM(G63:G73)</f>
        <v>39039.613287154381</v>
      </c>
    </row>
    <row r="75" spans="1:7" x14ac:dyDescent="0.25">
      <c r="D75" s="3"/>
    </row>
    <row r="76" spans="1:7" x14ac:dyDescent="0.25">
      <c r="D76" s="3"/>
    </row>
    <row r="77" spans="1:7" x14ac:dyDescent="0.25">
      <c r="D77" s="3"/>
    </row>
    <row r="78" spans="1:7" x14ac:dyDescent="0.25">
      <c r="D78" s="3"/>
    </row>
    <row r="79" spans="1:7" x14ac:dyDescent="0.25">
      <c r="D79" s="3"/>
    </row>
    <row r="80" spans="1:7" x14ac:dyDescent="0.25">
      <c r="D80" s="3"/>
    </row>
    <row r="81" spans="4:4" x14ac:dyDescent="0.25">
      <c r="D81" s="3"/>
    </row>
    <row r="82" spans="4:4" x14ac:dyDescent="0.25">
      <c r="D82" s="3"/>
    </row>
    <row r="83" spans="4:4" x14ac:dyDescent="0.25">
      <c r="D83" s="3"/>
    </row>
    <row r="84" spans="4:4" x14ac:dyDescent="0.25">
      <c r="D84" s="3"/>
    </row>
    <row r="85" spans="4:4" x14ac:dyDescent="0.25">
      <c r="D85" s="3"/>
    </row>
    <row r="86" spans="4:4" x14ac:dyDescent="0.25">
      <c r="D86" s="3"/>
    </row>
    <row r="87" spans="4:4" x14ac:dyDescent="0.25">
      <c r="D87" s="3"/>
    </row>
    <row r="88" spans="4:4" x14ac:dyDescent="0.25">
      <c r="D88" s="3"/>
    </row>
    <row r="89" spans="4:4" x14ac:dyDescent="0.25">
      <c r="D89" s="3"/>
    </row>
    <row r="90" spans="4:4" x14ac:dyDescent="0.25">
      <c r="D90" s="3"/>
    </row>
    <row r="91" spans="4:4" x14ac:dyDescent="0.25">
      <c r="D91" s="3"/>
    </row>
    <row r="92" spans="4:4" x14ac:dyDescent="0.25">
      <c r="D92" s="3"/>
    </row>
    <row r="93" spans="4:4" x14ac:dyDescent="0.25">
      <c r="D93" s="3"/>
    </row>
    <row r="94" spans="4:4" x14ac:dyDescent="0.25">
      <c r="D94" s="3"/>
    </row>
    <row r="95" spans="4:4" x14ac:dyDescent="0.25">
      <c r="D95" s="3"/>
    </row>
    <row r="96" spans="4:4" x14ac:dyDescent="0.25">
      <c r="D96" s="3"/>
    </row>
    <row r="97" spans="4:4" x14ac:dyDescent="0.25">
      <c r="D97" s="3"/>
    </row>
    <row r="98" spans="4:4" x14ac:dyDescent="0.25">
      <c r="D98" s="3"/>
    </row>
    <row r="99" spans="4:4" x14ac:dyDescent="0.25">
      <c r="D99" s="3"/>
    </row>
    <row r="100" spans="4:4" x14ac:dyDescent="0.25">
      <c r="D100" s="3"/>
    </row>
    <row r="101" spans="4:4" x14ac:dyDescent="0.25">
      <c r="D101" s="3"/>
    </row>
    <row r="102" spans="4:4" x14ac:dyDescent="0.25">
      <c r="D102" s="3"/>
    </row>
    <row r="103" spans="4:4" x14ac:dyDescent="0.25">
      <c r="D103" s="3"/>
    </row>
    <row r="104" spans="4:4" x14ac:dyDescent="0.25">
      <c r="D104" s="3"/>
    </row>
    <row r="105" spans="4:4" x14ac:dyDescent="0.25">
      <c r="D105" s="3"/>
    </row>
    <row r="106" spans="4:4" x14ac:dyDescent="0.25">
      <c r="D106" s="3"/>
    </row>
    <row r="107" spans="4:4" x14ac:dyDescent="0.25">
      <c r="D107" s="3"/>
    </row>
    <row r="108" spans="4:4" x14ac:dyDescent="0.25">
      <c r="D108" s="3"/>
    </row>
    <row r="109" spans="4:4" x14ac:dyDescent="0.25">
      <c r="D109" s="3"/>
    </row>
    <row r="110" spans="4:4" x14ac:dyDescent="0.25">
      <c r="D110" s="3"/>
    </row>
    <row r="111" spans="4:4" x14ac:dyDescent="0.25">
      <c r="D111" s="3"/>
    </row>
    <row r="112" spans="4:4" x14ac:dyDescent="0.25">
      <c r="D112" s="3"/>
    </row>
    <row r="113" spans="4:4" x14ac:dyDescent="0.25">
      <c r="D113" s="3"/>
    </row>
    <row r="114" spans="4:4" x14ac:dyDescent="0.25">
      <c r="D114" s="3"/>
    </row>
    <row r="115" spans="4:4" x14ac:dyDescent="0.25">
      <c r="D115" s="3"/>
    </row>
    <row r="116" spans="4:4" x14ac:dyDescent="0.25">
      <c r="D116" s="3"/>
    </row>
    <row r="117" spans="4:4" x14ac:dyDescent="0.25">
      <c r="D117" s="3"/>
    </row>
    <row r="118" spans="4:4" x14ac:dyDescent="0.25">
      <c r="D118" s="3"/>
    </row>
    <row r="119" spans="4:4" x14ac:dyDescent="0.25">
      <c r="D119" s="3"/>
    </row>
    <row r="120" spans="4:4" x14ac:dyDescent="0.25">
      <c r="D120" s="3"/>
    </row>
    <row r="121" spans="4:4" x14ac:dyDescent="0.25">
      <c r="D121" s="3"/>
    </row>
    <row r="122" spans="4:4" x14ac:dyDescent="0.25">
      <c r="D122" s="3"/>
    </row>
    <row r="123" spans="4:4" x14ac:dyDescent="0.25">
      <c r="D123" s="3"/>
    </row>
    <row r="124" spans="4:4" x14ac:dyDescent="0.25">
      <c r="D124" s="3"/>
    </row>
    <row r="125" spans="4:4" x14ac:dyDescent="0.25">
      <c r="D125" s="3"/>
    </row>
    <row r="126" spans="4:4" x14ac:dyDescent="0.25">
      <c r="D126" s="3"/>
    </row>
    <row r="127" spans="4:4" x14ac:dyDescent="0.25">
      <c r="D127" s="3"/>
    </row>
    <row r="128" spans="4:4" x14ac:dyDescent="0.25">
      <c r="D128" s="3"/>
    </row>
    <row r="129" spans="4:4" x14ac:dyDescent="0.25">
      <c r="D129" s="3"/>
    </row>
    <row r="130" spans="4:4" x14ac:dyDescent="0.25">
      <c r="D130" s="3"/>
    </row>
    <row r="131" spans="4:4" x14ac:dyDescent="0.25">
      <c r="D131" s="3"/>
    </row>
    <row r="132" spans="4:4" x14ac:dyDescent="0.25">
      <c r="D132" s="3"/>
    </row>
  </sheetData>
  <mergeCells count="5">
    <mergeCell ref="A42:F42"/>
    <mergeCell ref="A46:G46"/>
    <mergeCell ref="A62:G62"/>
    <mergeCell ref="A74:F74"/>
    <mergeCell ref="A1:G1"/>
  </mergeCells>
  <pageMargins left="0.23622047244094491" right="0.23622047244094491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14</vt:i4>
      </vt:variant>
      <vt:variant>
        <vt:lpstr>Intervalos nomeados</vt:lpstr>
      </vt:variant>
      <vt:variant>
        <vt:i4>5</vt:i4>
      </vt:variant>
    </vt:vector>
  </HeadingPairs>
  <TitlesOfParts>
    <vt:vector size="19" baseType="lpstr">
      <vt:lpstr>Orçamento Sintético</vt:lpstr>
      <vt:lpstr>Quantitativos</vt:lpstr>
      <vt:lpstr>CPU</vt:lpstr>
      <vt:lpstr>Insumos</vt:lpstr>
      <vt:lpstr>CPUs</vt:lpstr>
      <vt:lpstr>Encargos</vt:lpstr>
      <vt:lpstr>BDI</vt:lpstr>
      <vt:lpstr>Cronograma FF</vt:lpstr>
      <vt:lpstr>CURVA ABC Serviços</vt:lpstr>
      <vt:lpstr>CURVA ABC Insumos</vt:lpstr>
      <vt:lpstr>Planilha1</vt:lpstr>
      <vt:lpstr>Orçamento Sintético - CPRB</vt:lpstr>
      <vt:lpstr>CPUs - CPRB</vt:lpstr>
      <vt:lpstr>BDI - CPRB</vt:lpstr>
      <vt:lpstr>'CURVA ABC Serviços'!Area_de_impressao</vt:lpstr>
      <vt:lpstr>'Orçamento Sintético'!Area_de_impressao</vt:lpstr>
      <vt:lpstr>Quantitativos!Area_de_impressao</vt:lpstr>
      <vt:lpstr>'Orçamento Sintético'!Titulos_de_impressao</vt:lpstr>
      <vt:lpstr>Quantitativos!Titulos_de_impressao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 FRANÇA FILHO</dc:creator>
  <cp:lastModifiedBy>DOGIVAL FERREIRA MORAIS</cp:lastModifiedBy>
  <cp:lastPrinted>2023-09-08T16:06:00Z</cp:lastPrinted>
  <dcterms:created xsi:type="dcterms:W3CDTF">2021-02-17T15:54:23Z</dcterms:created>
  <dcterms:modified xsi:type="dcterms:W3CDTF">2023-10-03T20:32:52Z</dcterms:modified>
</cp:coreProperties>
</file>